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010上下水道局\101020営業課\02_料金営業担当\1_水道料金関係\15_料金表・料金計算\8 水道料金早見表_料金改定_R05.10.01~\"/>
    </mc:Choice>
  </mc:AlternateContent>
  <workbookProtection workbookAlgorithmName="SHA-512" workbookHashValue="jGWs2riP5B2DbfclZymqbiw8zhXffTrNNG40IVq77ZKoKLBvY8uYoXrELw8Yzd81g8yj6p8+CI46+pQZYhP7AQ==" workbookSaltValue="T4rHXgGvjxQx52lilYR+6Q==" workbookSpinCount="100000" lockStructure="1"/>
  <bookViews>
    <workbookView xWindow="240" yWindow="45" windowWidth="14925" windowHeight="8985" tabRatio="601"/>
  </bookViews>
  <sheets>
    <sheet name="下水道使用料計算表" sheetId="25" r:id="rId1"/>
    <sheet name="改定後下水道計算式(10％) " sheetId="26" state="hidden" r:id="rId2"/>
    <sheet name="改定前下水道計算式(10％)" sheetId="23" state="hidden" r:id="rId3"/>
  </sheets>
  <definedNames>
    <definedName name="_xlnm.Print_Area" localSheetId="0">下水道使用料計算表!$A$1:$N$17</definedName>
  </definedNames>
  <calcPr calcId="152511"/>
</workbook>
</file>

<file path=xl/calcChain.xml><?xml version="1.0" encoding="utf-8"?>
<calcChain xmlns="http://schemas.openxmlformats.org/spreadsheetml/2006/main">
  <c r="J15" i="25" l="1"/>
  <c r="J14" i="25"/>
  <c r="Z52" i="26"/>
  <c r="E52" i="26"/>
  <c r="Z51" i="26"/>
  <c r="E51" i="26"/>
  <c r="Z50" i="26"/>
  <c r="E50" i="26"/>
  <c r="Z49" i="26"/>
  <c r="E49" i="26"/>
  <c r="Z48" i="26"/>
  <c r="E48" i="26"/>
  <c r="F48" i="26" s="1"/>
  <c r="Z47" i="26"/>
  <c r="E47" i="26"/>
  <c r="Z46" i="26"/>
  <c r="E46" i="26"/>
  <c r="Z45" i="26"/>
  <c r="E45" i="26"/>
  <c r="F45" i="26" s="1"/>
  <c r="F46" i="26" s="1"/>
  <c r="F47" i="26" s="1"/>
  <c r="AD44" i="26"/>
  <c r="AE44" i="26" s="1"/>
  <c r="AC44" i="26"/>
  <c r="AA45" i="26" s="1"/>
  <c r="AA46" i="26" s="1"/>
  <c r="H44" i="26"/>
  <c r="I44" i="26" s="1"/>
  <c r="J40" i="26"/>
  <c r="I40" i="26"/>
  <c r="B40" i="26"/>
  <c r="F33" i="26"/>
  <c r="F34" i="26" s="1"/>
  <c r="F35" i="26" s="1"/>
  <c r="F36" i="26" s="1"/>
  <c r="F37" i="26" s="1"/>
  <c r="F38" i="26" s="1"/>
  <c r="F39" i="26" s="1"/>
  <c r="F32" i="26"/>
  <c r="W31" i="26"/>
  <c r="X31" i="26" s="1"/>
  <c r="X32" i="26" s="1"/>
  <c r="B53" i="26" s="1"/>
  <c r="M31" i="26"/>
  <c r="L31" i="26"/>
  <c r="I31" i="26"/>
  <c r="J31" i="26" s="1"/>
  <c r="Z26" i="26"/>
  <c r="E26" i="26"/>
  <c r="Z25" i="26"/>
  <c r="E25" i="26"/>
  <c r="Z24" i="26"/>
  <c r="E24" i="26"/>
  <c r="Z23" i="26"/>
  <c r="E23" i="26"/>
  <c r="Z22" i="26"/>
  <c r="E22" i="26"/>
  <c r="Z21" i="26"/>
  <c r="E21" i="26"/>
  <c r="Z20" i="26"/>
  <c r="E20" i="26"/>
  <c r="Z19" i="26"/>
  <c r="E19" i="26"/>
  <c r="Z18" i="26"/>
  <c r="E18" i="26"/>
  <c r="H17" i="26"/>
  <c r="AC17" i="26" s="1"/>
  <c r="B13" i="26"/>
  <c r="F4" i="26"/>
  <c r="F5" i="26" s="1"/>
  <c r="F6" i="26" s="1"/>
  <c r="F7" i="26" s="1"/>
  <c r="F8" i="26" s="1"/>
  <c r="F9" i="26" s="1"/>
  <c r="F10" i="26" s="1"/>
  <c r="W3" i="26"/>
  <c r="X3" i="26" s="1"/>
  <c r="X4" i="26" s="1"/>
  <c r="B27" i="26" s="1"/>
  <c r="T3" i="26"/>
  <c r="J3" i="26"/>
  <c r="I3" i="26"/>
  <c r="Y3" i="26" l="1"/>
  <c r="Y4" i="26" s="1"/>
  <c r="W27" i="26" s="1"/>
  <c r="AN17" i="26" s="1"/>
  <c r="H45" i="26"/>
  <c r="Q44" i="26"/>
  <c r="P44" i="26"/>
  <c r="O44" i="26"/>
  <c r="H46" i="26"/>
  <c r="N44" i="26"/>
  <c r="M44" i="26"/>
  <c r="H47" i="26"/>
  <c r="H49" i="26"/>
  <c r="L44" i="26"/>
  <c r="S44" i="26"/>
  <c r="R44" i="26"/>
  <c r="H48" i="26"/>
  <c r="M17" i="26"/>
  <c r="L17" i="26"/>
  <c r="T17" i="26"/>
  <c r="S17" i="26"/>
  <c r="O17" i="26"/>
  <c r="N17" i="26"/>
  <c r="R17" i="26"/>
  <c r="Q17" i="26"/>
  <c r="P17" i="26"/>
  <c r="F11" i="26"/>
  <c r="F12" i="26" s="1"/>
  <c r="H12" i="26" s="1"/>
  <c r="H10" i="26"/>
  <c r="AC18" i="26"/>
  <c r="AO17" i="26"/>
  <c r="H36" i="26"/>
  <c r="AA18" i="26"/>
  <c r="AA19" i="26" s="1"/>
  <c r="AE17" i="26"/>
  <c r="AD17" i="26"/>
  <c r="AA47" i="26"/>
  <c r="AA48" i="26" s="1"/>
  <c r="AA49" i="26" s="1"/>
  <c r="AA50" i="26" s="1"/>
  <c r="AA51" i="26" s="1"/>
  <c r="AA52" i="26" s="1"/>
  <c r="N31" i="26"/>
  <c r="Y31" i="26"/>
  <c r="Y32" i="26" s="1"/>
  <c r="W53" i="26" s="1"/>
  <c r="H35" i="26"/>
  <c r="H39" i="26"/>
  <c r="J44" i="26"/>
  <c r="F49" i="26"/>
  <c r="F50" i="26" s="1"/>
  <c r="H33" i="26"/>
  <c r="M3" i="26"/>
  <c r="N3" i="26"/>
  <c r="H5" i="26"/>
  <c r="O31" i="26"/>
  <c r="H37" i="26"/>
  <c r="L3" i="26"/>
  <c r="H8" i="26"/>
  <c r="H7" i="26"/>
  <c r="P31" i="26"/>
  <c r="H32" i="26"/>
  <c r="O3" i="26"/>
  <c r="P3" i="26"/>
  <c r="H9" i="26"/>
  <c r="I17" i="26"/>
  <c r="Q31" i="26"/>
  <c r="H34" i="26"/>
  <c r="Q3" i="26"/>
  <c r="H4" i="26"/>
  <c r="J17" i="26"/>
  <c r="R31" i="26"/>
  <c r="S31" i="26"/>
  <c r="H38" i="26"/>
  <c r="F18" i="26"/>
  <c r="H18" i="26" s="1"/>
  <c r="R3" i="26"/>
  <c r="H6" i="26"/>
  <c r="S3" i="26"/>
  <c r="B13" i="23"/>
  <c r="T3" i="23" s="1"/>
  <c r="B40" i="23"/>
  <c r="L31" i="23" s="1"/>
  <c r="M31" i="23"/>
  <c r="W31" i="23"/>
  <c r="X31" i="23" s="1"/>
  <c r="X32" i="23" s="1"/>
  <c r="B53" i="23" s="1"/>
  <c r="W3" i="23"/>
  <c r="Y3" i="23" s="1"/>
  <c r="Y4" i="23" s="1"/>
  <c r="W27" i="23" s="1"/>
  <c r="I44" i="23"/>
  <c r="J44" i="23" s="1"/>
  <c r="I40" i="23"/>
  <c r="I31" i="23"/>
  <c r="J31" i="23" s="1"/>
  <c r="I3" i="23"/>
  <c r="J3" i="23" s="1"/>
  <c r="Z52" i="23"/>
  <c r="E52" i="23"/>
  <c r="Z51" i="23"/>
  <c r="E51" i="23"/>
  <c r="Z50" i="23"/>
  <c r="E50" i="23"/>
  <c r="Z49" i="23"/>
  <c r="E49" i="23"/>
  <c r="Z48" i="23"/>
  <c r="E48" i="23"/>
  <c r="Z47" i="23"/>
  <c r="E47" i="23"/>
  <c r="Z46" i="23"/>
  <c r="E46" i="23"/>
  <c r="Z45" i="23"/>
  <c r="E45" i="23"/>
  <c r="AC44" i="23"/>
  <c r="H44" i="23"/>
  <c r="J40" i="23"/>
  <c r="F32" i="23"/>
  <c r="F33" i="23" s="1"/>
  <c r="Z26" i="23"/>
  <c r="E26" i="23"/>
  <c r="Z25" i="23"/>
  <c r="E25" i="23"/>
  <c r="Z24" i="23"/>
  <c r="E24" i="23"/>
  <c r="Z23" i="23"/>
  <c r="E23" i="23"/>
  <c r="Z22" i="23"/>
  <c r="E22" i="23"/>
  <c r="Z21" i="23"/>
  <c r="E21" i="23"/>
  <c r="Z20" i="23"/>
  <c r="E20" i="23"/>
  <c r="Z19" i="23"/>
  <c r="E19" i="23"/>
  <c r="Z18" i="23"/>
  <c r="E18" i="23"/>
  <c r="H17" i="23"/>
  <c r="I17" i="23" s="1"/>
  <c r="J17" i="23" s="1"/>
  <c r="F4" i="23"/>
  <c r="F5" i="23" s="1"/>
  <c r="F45" i="23"/>
  <c r="F46" i="23"/>
  <c r="R31" i="23"/>
  <c r="S31" i="23"/>
  <c r="O31" i="23"/>
  <c r="Q31" i="23"/>
  <c r="N31" i="23"/>
  <c r="H32" i="23"/>
  <c r="I32" i="23"/>
  <c r="J32" i="23" s="1"/>
  <c r="P31" i="23"/>
  <c r="Y31" i="23" l="1"/>
  <c r="Y32" i="23" s="1"/>
  <c r="W53" i="23" s="1"/>
  <c r="AH44" i="23" s="1"/>
  <c r="AL17" i="26"/>
  <c r="AG17" i="26"/>
  <c r="AM17" i="26"/>
  <c r="U31" i="23"/>
  <c r="D40" i="23" s="1"/>
  <c r="AH17" i="26"/>
  <c r="AI17" i="26"/>
  <c r="AJ17" i="26"/>
  <c r="AK17" i="26"/>
  <c r="R44" i="23"/>
  <c r="L44" i="23"/>
  <c r="P44" i="23"/>
  <c r="O44" i="23"/>
  <c r="N44" i="23"/>
  <c r="M44" i="23"/>
  <c r="H45" i="23"/>
  <c r="I45" i="23" s="1"/>
  <c r="J45" i="23" s="1"/>
  <c r="S44" i="23"/>
  <c r="Q44" i="23"/>
  <c r="U17" i="26"/>
  <c r="D27" i="26" s="1"/>
  <c r="AG44" i="23"/>
  <c r="AK44" i="23"/>
  <c r="U31" i="26"/>
  <c r="D40" i="26" s="1"/>
  <c r="AI44" i="23"/>
  <c r="AJ44" i="23"/>
  <c r="AL44" i="23"/>
  <c r="AM44" i="23"/>
  <c r="U44" i="26"/>
  <c r="D53" i="26" s="1"/>
  <c r="AN44" i="23"/>
  <c r="H46" i="23"/>
  <c r="I46" i="23" s="1"/>
  <c r="J46" i="23" s="1"/>
  <c r="H33" i="23"/>
  <c r="F34" i="23"/>
  <c r="H34" i="23" s="1"/>
  <c r="I34" i="23" s="1"/>
  <c r="J34" i="23" s="1"/>
  <c r="F47" i="23"/>
  <c r="AD44" i="23"/>
  <c r="AE44" i="23" s="1"/>
  <c r="AA45" i="23"/>
  <c r="H4" i="23"/>
  <c r="I4" i="23" s="1"/>
  <c r="F18" i="23"/>
  <c r="F19" i="23" s="1"/>
  <c r="F20" i="23" s="1"/>
  <c r="F21" i="23" s="1"/>
  <c r="F22" i="23" s="1"/>
  <c r="F23" i="23" s="1"/>
  <c r="F24" i="23" s="1"/>
  <c r="F25" i="23" s="1"/>
  <c r="F26" i="23" s="1"/>
  <c r="AC17" i="23"/>
  <c r="AA18" i="23" s="1"/>
  <c r="AA19" i="23" s="1"/>
  <c r="AA20" i="23" s="1"/>
  <c r="AA21" i="23" s="1"/>
  <c r="AA22" i="23" s="1"/>
  <c r="AA23" i="23" s="1"/>
  <c r="AA24" i="23" s="1"/>
  <c r="AA25" i="23" s="1"/>
  <c r="AA26" i="23" s="1"/>
  <c r="AC19" i="26"/>
  <c r="AA20" i="26"/>
  <c r="I18" i="26"/>
  <c r="J18" i="26" s="1"/>
  <c r="Z6" i="26" s="1"/>
  <c r="F51" i="26"/>
  <c r="H50" i="26"/>
  <c r="I12" i="26"/>
  <c r="J12" i="26" s="1"/>
  <c r="AC49" i="26"/>
  <c r="AI44" i="26"/>
  <c r="AC48" i="26"/>
  <c r="AH44" i="26"/>
  <c r="AJ44" i="26"/>
  <c r="AC47" i="26"/>
  <c r="AG44" i="26"/>
  <c r="AC46" i="26"/>
  <c r="AC45" i="26"/>
  <c r="AN44" i="26"/>
  <c r="AM44" i="26"/>
  <c r="AC51" i="26"/>
  <c r="AK44" i="26"/>
  <c r="AC50" i="26"/>
  <c r="AC52" i="26"/>
  <c r="AL44" i="26"/>
  <c r="I49" i="26"/>
  <c r="J49" i="26" s="1"/>
  <c r="I9" i="26"/>
  <c r="J9" i="26" s="1"/>
  <c r="H11" i="26"/>
  <c r="I45" i="26"/>
  <c r="J45" i="26" s="1"/>
  <c r="I35" i="26"/>
  <c r="J35" i="26" s="1"/>
  <c r="I4" i="26"/>
  <c r="J4" i="26" s="1"/>
  <c r="I32" i="26"/>
  <c r="J32" i="26" s="1"/>
  <c r="I37" i="26"/>
  <c r="J37" i="26" s="1"/>
  <c r="I33" i="26"/>
  <c r="J33" i="26" s="1"/>
  <c r="I36" i="26"/>
  <c r="J36" i="26" s="1"/>
  <c r="I5" i="26"/>
  <c r="J5" i="26" s="1"/>
  <c r="I6" i="26"/>
  <c r="J6" i="26" s="1"/>
  <c r="I34" i="26"/>
  <c r="J34" i="26" s="1"/>
  <c r="I7" i="26"/>
  <c r="J7" i="26" s="1"/>
  <c r="I48" i="26"/>
  <c r="J48" i="26" s="1"/>
  <c r="F19" i="26"/>
  <c r="I38" i="26"/>
  <c r="J38" i="26" s="1"/>
  <c r="AD18" i="26"/>
  <c r="AE18" i="26" s="1"/>
  <c r="X6" i="26"/>
  <c r="I8" i="26"/>
  <c r="J8" i="26" s="1"/>
  <c r="I46" i="26"/>
  <c r="J46" i="26" s="1"/>
  <c r="I47" i="26"/>
  <c r="J47" i="26" s="1"/>
  <c r="U3" i="26"/>
  <c r="D13" i="26" s="1"/>
  <c r="J7" i="25" s="1"/>
  <c r="I39" i="26"/>
  <c r="J39" i="26" s="1"/>
  <c r="I10" i="26"/>
  <c r="J10" i="26" s="1"/>
  <c r="R3" i="23"/>
  <c r="Q3" i="23"/>
  <c r="S3" i="23"/>
  <c r="M3" i="23"/>
  <c r="N3" i="23"/>
  <c r="O3" i="23"/>
  <c r="L3" i="23"/>
  <c r="P3" i="23"/>
  <c r="I33" i="23"/>
  <c r="J33" i="23" s="1"/>
  <c r="F35" i="23"/>
  <c r="H5" i="23"/>
  <c r="F6" i="23"/>
  <c r="AD17" i="23"/>
  <c r="AE17" i="23" s="1"/>
  <c r="X3" i="23"/>
  <c r="X4" i="23" s="1"/>
  <c r="B27" i="23" s="1"/>
  <c r="H26" i="23" s="1"/>
  <c r="AI17" i="23"/>
  <c r="AC19" i="23"/>
  <c r="AC18" i="23"/>
  <c r="AL17" i="23"/>
  <c r="AC21" i="23"/>
  <c r="AO17" i="23"/>
  <c r="AC24" i="23"/>
  <c r="AC26" i="23"/>
  <c r="AJ17" i="23"/>
  <c r="AC23" i="23"/>
  <c r="AH17" i="23"/>
  <c r="AK17" i="23"/>
  <c r="AC22" i="23"/>
  <c r="AC25" i="23"/>
  <c r="AG17" i="23"/>
  <c r="AC20" i="23"/>
  <c r="AM17" i="23"/>
  <c r="AN17" i="23"/>
  <c r="J4" i="23" l="1"/>
  <c r="AP17" i="26"/>
  <c r="Y27" i="26" s="1"/>
  <c r="AP44" i="23"/>
  <c r="Y53" i="23" s="1"/>
  <c r="U44" i="23"/>
  <c r="D53" i="23" s="1"/>
  <c r="AC45" i="23"/>
  <c r="AA46" i="23"/>
  <c r="F48" i="23"/>
  <c r="H47" i="23"/>
  <c r="I47" i="23" s="1"/>
  <c r="J47" i="23" s="1"/>
  <c r="AD49" i="26"/>
  <c r="AE49" i="26" s="1"/>
  <c r="AD45" i="26"/>
  <c r="AE45" i="26" s="1"/>
  <c r="AD46" i="26"/>
  <c r="AE46" i="26" s="1"/>
  <c r="AP44" i="26"/>
  <c r="Y53" i="26" s="1"/>
  <c r="I50" i="26"/>
  <c r="J50" i="26" s="1"/>
  <c r="Z7" i="26"/>
  <c r="C7" i="25" s="1"/>
  <c r="X7" i="26"/>
  <c r="AD52" i="26"/>
  <c r="AE52" i="26" s="1"/>
  <c r="AD47" i="26"/>
  <c r="AE47" i="26" s="1"/>
  <c r="H51" i="26"/>
  <c r="X34" i="26" s="1"/>
  <c r="F52" i="26"/>
  <c r="H52" i="26" s="1"/>
  <c r="AD50" i="26"/>
  <c r="AE50" i="26" s="1"/>
  <c r="I11" i="26"/>
  <c r="J11" i="26" s="1"/>
  <c r="AD51" i="26"/>
  <c r="AE51" i="26" s="1"/>
  <c r="AD48" i="26"/>
  <c r="AE48" i="26" s="1"/>
  <c r="AA21" i="26"/>
  <c r="AC20" i="26"/>
  <c r="F20" i="26"/>
  <c r="H19" i="26"/>
  <c r="AD19" i="26"/>
  <c r="AE19" i="26" s="1"/>
  <c r="U3" i="23"/>
  <c r="D13" i="23" s="1"/>
  <c r="J8" i="25" s="1"/>
  <c r="H35" i="23"/>
  <c r="F36" i="23"/>
  <c r="F7" i="23"/>
  <c r="H6" i="23"/>
  <c r="I5" i="23"/>
  <c r="J5" i="23" s="1"/>
  <c r="H18" i="23"/>
  <c r="I18" i="23" s="1"/>
  <c r="J18" i="23" s="1"/>
  <c r="Q17" i="23"/>
  <c r="H19" i="23"/>
  <c r="I19" i="23" s="1"/>
  <c r="J19" i="23" s="1"/>
  <c r="H25" i="23"/>
  <c r="I25" i="23" s="1"/>
  <c r="J25" i="23" s="1"/>
  <c r="L17" i="23"/>
  <c r="H21" i="23"/>
  <c r="I21" i="23" s="1"/>
  <c r="J21" i="23" s="1"/>
  <c r="N17" i="23"/>
  <c r="S17" i="23"/>
  <c r="R17" i="23"/>
  <c r="H22" i="23"/>
  <c r="I22" i="23" s="1"/>
  <c r="J22" i="23" s="1"/>
  <c r="O17" i="23"/>
  <c r="H24" i="23"/>
  <c r="I24" i="23" s="1"/>
  <c r="J24" i="23" s="1"/>
  <c r="H23" i="23"/>
  <c r="I23" i="23" s="1"/>
  <c r="J23" i="23" s="1"/>
  <c r="H20" i="23"/>
  <c r="I20" i="23" s="1"/>
  <c r="J20" i="23" s="1"/>
  <c r="P17" i="23"/>
  <c r="M17" i="23"/>
  <c r="T17" i="23"/>
  <c r="AD20" i="23"/>
  <c r="AE20" i="23" s="1"/>
  <c r="AD25" i="23"/>
  <c r="AE25" i="23" s="1"/>
  <c r="AD23" i="23"/>
  <c r="AE23" i="23" s="1"/>
  <c r="AD26" i="23"/>
  <c r="AE26" i="23" s="1"/>
  <c r="AD19" i="23"/>
  <c r="AE19" i="23" s="1"/>
  <c r="AP17" i="23"/>
  <c r="Y27" i="23" s="1"/>
  <c r="AD22" i="23"/>
  <c r="AE22" i="23" s="1"/>
  <c r="AD24" i="23"/>
  <c r="AE24" i="23" s="1"/>
  <c r="AD21" i="23"/>
  <c r="AE21" i="23" s="1"/>
  <c r="AD18" i="23"/>
  <c r="AE18" i="23" s="1"/>
  <c r="I26" i="23"/>
  <c r="J26" i="23" s="1"/>
  <c r="F49" i="23" l="1"/>
  <c r="H48" i="23"/>
  <c r="I48" i="23" s="1"/>
  <c r="J48" i="23" s="1"/>
  <c r="AC46" i="23"/>
  <c r="AA47" i="23"/>
  <c r="AD45" i="23"/>
  <c r="AE45" i="23" s="1"/>
  <c r="AA22" i="26"/>
  <c r="AC21" i="26"/>
  <c r="AD20" i="26"/>
  <c r="AE20" i="26" s="1"/>
  <c r="Z35" i="26"/>
  <c r="X35" i="26"/>
  <c r="I52" i="26"/>
  <c r="J52" i="26" s="1"/>
  <c r="I51" i="26"/>
  <c r="J51" i="26" s="1"/>
  <c r="Z34" i="26" s="1"/>
  <c r="C14" i="25" s="1"/>
  <c r="I19" i="26"/>
  <c r="J19" i="26" s="1"/>
  <c r="F21" i="26"/>
  <c r="H20" i="26"/>
  <c r="F37" i="23"/>
  <c r="H36" i="23"/>
  <c r="I35" i="23"/>
  <c r="J35" i="23" s="1"/>
  <c r="I6" i="23"/>
  <c r="J6" i="23" s="1"/>
  <c r="F8" i="23"/>
  <c r="H7" i="23"/>
  <c r="U17" i="23"/>
  <c r="D27" i="23" s="1"/>
  <c r="Z6" i="23" s="1"/>
  <c r="C8" i="25" s="1"/>
  <c r="X7" i="23"/>
  <c r="Z7" i="23"/>
  <c r="AD46" i="23" l="1"/>
  <c r="AE46" i="23"/>
  <c r="AA48" i="23"/>
  <c r="AC47" i="23"/>
  <c r="H49" i="23"/>
  <c r="I49" i="23" s="1"/>
  <c r="J49" i="23" s="1"/>
  <c r="F50" i="23"/>
  <c r="J9" i="25"/>
  <c r="I20" i="26"/>
  <c r="J20" i="26" s="1"/>
  <c r="F22" i="26"/>
  <c r="H21" i="26"/>
  <c r="AD21" i="26"/>
  <c r="AE21" i="26" s="1"/>
  <c r="AA23" i="26"/>
  <c r="AC22" i="26"/>
  <c r="X6" i="23"/>
  <c r="C9" i="25" s="1"/>
  <c r="I36" i="23"/>
  <c r="J36" i="23"/>
  <c r="H37" i="23"/>
  <c r="F38" i="23"/>
  <c r="I7" i="23"/>
  <c r="J7" i="23" s="1"/>
  <c r="H8" i="23"/>
  <c r="F9" i="23"/>
  <c r="AD47" i="23" l="1"/>
  <c r="AE47" i="23" s="1"/>
  <c r="H50" i="23"/>
  <c r="I50" i="23" s="1"/>
  <c r="J50" i="23" s="1"/>
  <c r="F51" i="23"/>
  <c r="AC48" i="23"/>
  <c r="AA49" i="23"/>
  <c r="AD22" i="26"/>
  <c r="AE22" i="26" s="1"/>
  <c r="AC23" i="26"/>
  <c r="AA24" i="26"/>
  <c r="I21" i="26"/>
  <c r="J21" i="26" s="1"/>
  <c r="F23" i="26"/>
  <c r="H22" i="26"/>
  <c r="H38" i="23"/>
  <c r="F39" i="23"/>
  <c r="H39" i="23" s="1"/>
  <c r="I37" i="23"/>
  <c r="J37" i="23" s="1"/>
  <c r="H9" i="23"/>
  <c r="F10" i="23"/>
  <c r="I8" i="23"/>
  <c r="J8" i="23" s="1"/>
  <c r="AA50" i="23" l="1"/>
  <c r="AC49" i="23"/>
  <c r="AD48" i="23"/>
  <c r="AE48" i="23" s="1"/>
  <c r="F52" i="23"/>
  <c r="H52" i="23" s="1"/>
  <c r="H51" i="23"/>
  <c r="I22" i="26"/>
  <c r="J22" i="26" s="1"/>
  <c r="F24" i="26"/>
  <c r="H23" i="26"/>
  <c r="AA25" i="26"/>
  <c r="AC24" i="26"/>
  <c r="AD23" i="26"/>
  <c r="AE23" i="26" s="1"/>
  <c r="I39" i="23"/>
  <c r="J39" i="23" s="1"/>
  <c r="J16" i="25" s="1"/>
  <c r="I38" i="23"/>
  <c r="J38" i="23" s="1"/>
  <c r="H10" i="23"/>
  <c r="F11" i="23"/>
  <c r="I9" i="23"/>
  <c r="J9" i="23" s="1"/>
  <c r="I51" i="23" l="1"/>
  <c r="J51" i="23" s="1"/>
  <c r="X34" i="23"/>
  <c r="I52" i="23"/>
  <c r="J52" i="23" s="1"/>
  <c r="AD49" i="23"/>
  <c r="AE49" i="23" s="1"/>
  <c r="AA51" i="23"/>
  <c r="AC50" i="23"/>
  <c r="H24" i="26"/>
  <c r="F25" i="26"/>
  <c r="AD24" i="26"/>
  <c r="AE24" i="26" s="1"/>
  <c r="AA26" i="26"/>
  <c r="AC26" i="26" s="1"/>
  <c r="AC25" i="26"/>
  <c r="I23" i="26"/>
  <c r="J23" i="26" s="1"/>
  <c r="F12" i="23"/>
  <c r="H12" i="23" s="1"/>
  <c r="H11" i="23"/>
  <c r="I10" i="23"/>
  <c r="J10" i="23" s="1"/>
  <c r="Z34" i="23" l="1"/>
  <c r="AD50" i="23"/>
  <c r="AE50" i="23" s="1"/>
  <c r="AA52" i="23"/>
  <c r="AC52" i="23" s="1"/>
  <c r="AD52" i="23" s="1"/>
  <c r="AE52" i="23" s="1"/>
  <c r="AC51" i="23"/>
  <c r="AD25" i="26"/>
  <c r="AE25" i="26" s="1"/>
  <c r="AD26" i="26"/>
  <c r="AE26" i="26" s="1"/>
  <c r="F26" i="26"/>
  <c r="H26" i="26" s="1"/>
  <c r="H25" i="26"/>
  <c r="I24" i="26"/>
  <c r="J24" i="26" s="1"/>
  <c r="I11" i="23"/>
  <c r="J11" i="23" s="1"/>
  <c r="I12" i="23"/>
  <c r="J12" i="23" s="1"/>
  <c r="AD51" i="23" l="1"/>
  <c r="AE51" i="23" s="1"/>
  <c r="Z35" i="23" s="1"/>
  <c r="X35" i="23"/>
  <c r="I25" i="26"/>
  <c r="J25" i="26" s="1"/>
  <c r="I26" i="26"/>
  <c r="J26" i="26" s="1"/>
  <c r="C15" i="25" l="1"/>
  <c r="C16" i="25" s="1"/>
</calcChain>
</file>

<file path=xl/sharedStrings.xml><?xml version="1.0" encoding="utf-8"?>
<sst xmlns="http://schemas.openxmlformats.org/spreadsheetml/2006/main" count="215" uniqueCount="21">
  <si>
    <t>使用水量</t>
    <rPh sb="0" eb="4">
      <t>シヨウスイリョウ</t>
    </rPh>
    <phoneticPr fontId="2"/>
  </si>
  <si>
    <t>～</t>
    <phoneticPr fontId="2"/>
  </si>
  <si>
    <t>税抜き</t>
    <rPh sb="0" eb="2">
      <t>ゼイヌ</t>
    </rPh>
    <phoneticPr fontId="2"/>
  </si>
  <si>
    <t>単価</t>
    <rPh sb="0" eb="2">
      <t>タンカ</t>
    </rPh>
    <phoneticPr fontId="2"/>
  </si>
  <si>
    <t>円</t>
    <rPh sb="0" eb="1">
      <t>エン</t>
    </rPh>
    <phoneticPr fontId="2"/>
  </si>
  <si>
    <t>消費税</t>
    <rPh sb="0" eb="3">
      <t>ショウヒゼイ</t>
    </rPh>
    <phoneticPr fontId="2"/>
  </si>
  <si>
    <t>税込み</t>
    <rPh sb="0" eb="2">
      <t>ゼイコ</t>
    </rPh>
    <phoneticPr fontId="2"/>
  </si>
  <si>
    <t>㎥</t>
    <phoneticPr fontId="2"/>
  </si>
  <si>
    <t>一般汚水（１か月）</t>
    <rPh sb="0" eb="2">
      <t>イッパン</t>
    </rPh>
    <rPh sb="2" eb="4">
      <t>オスイ</t>
    </rPh>
    <rPh sb="7" eb="8">
      <t>ツキ</t>
    </rPh>
    <phoneticPr fontId="2"/>
  </si>
  <si>
    <t>一般汚水（２か月）</t>
    <rPh sb="0" eb="2">
      <t>イッパン</t>
    </rPh>
    <rPh sb="2" eb="4">
      <t>オスイ</t>
    </rPh>
    <rPh sb="7" eb="8">
      <t>ツキ</t>
    </rPh>
    <phoneticPr fontId="2"/>
  </si>
  <si>
    <t>特定汚水（２か月）</t>
    <rPh sb="0" eb="2">
      <t>トクテイ</t>
    </rPh>
    <rPh sb="2" eb="4">
      <t>オスイ</t>
    </rPh>
    <rPh sb="7" eb="8">
      <t>ツキ</t>
    </rPh>
    <phoneticPr fontId="2"/>
  </si>
  <si>
    <t>特定汚水（１か月）</t>
    <rPh sb="0" eb="2">
      <t>トクテイ</t>
    </rPh>
    <rPh sb="2" eb="4">
      <t>オスイ</t>
    </rPh>
    <rPh sb="7" eb="8">
      <t>ツキ</t>
    </rPh>
    <phoneticPr fontId="2"/>
  </si>
  <si>
    <t>一般汚水１か月</t>
    <rPh sb="0" eb="2">
      <t>イッパン</t>
    </rPh>
    <rPh sb="2" eb="4">
      <t>オスイ</t>
    </rPh>
    <rPh sb="6" eb="7">
      <t>ツキ</t>
    </rPh>
    <phoneticPr fontId="2"/>
  </si>
  <si>
    <t>特定汚水１か月</t>
    <rPh sb="0" eb="2">
      <t>トクテイ</t>
    </rPh>
    <rPh sb="2" eb="4">
      <t>オスイ</t>
    </rPh>
    <rPh sb="6" eb="7">
      <t>ツキ</t>
    </rPh>
    <phoneticPr fontId="2"/>
  </si>
  <si>
    <t>の部分を入力してください。</t>
    <rPh sb="1" eb="3">
      <t>ブブン</t>
    </rPh>
    <rPh sb="4" eb="6">
      <t>ニュウリョク</t>
    </rPh>
    <phoneticPr fontId="2"/>
  </si>
  <si>
    <t>※　１か月検針の事業所等の場合は、こちらで計算してください。</t>
    <rPh sb="4" eb="5">
      <t>ゲツ</t>
    </rPh>
    <rPh sb="5" eb="7">
      <t>ケンシン</t>
    </rPh>
    <rPh sb="8" eb="12">
      <t>ジギョウショナド</t>
    </rPh>
    <rPh sb="13" eb="15">
      <t>バアイ</t>
    </rPh>
    <rPh sb="21" eb="23">
      <t>ケイサン</t>
    </rPh>
    <phoneticPr fontId="2"/>
  </si>
  <si>
    <t>通常は２か月検針ですので、こちらで計算してください。</t>
    <rPh sb="0" eb="2">
      <t>ツウジョウ</t>
    </rPh>
    <rPh sb="5" eb="6">
      <t>ゲツ</t>
    </rPh>
    <rPh sb="6" eb="8">
      <t>ケンシン</t>
    </rPh>
    <rPh sb="17" eb="19">
      <t>ケイサン</t>
    </rPh>
    <phoneticPr fontId="2"/>
  </si>
  <si>
    <r>
      <t>秦野市　下水道使用料計算表（令和５年１０月～）　</t>
    </r>
    <r>
      <rPr>
        <sz val="14"/>
        <rFont val="メイリオ"/>
        <family val="3"/>
        <charset val="128"/>
      </rPr>
      <t>※金額はいずれも税込</t>
    </r>
    <rPh sb="0" eb="2">
      <t>ハダノ</t>
    </rPh>
    <rPh sb="2" eb="3">
      <t>シ</t>
    </rPh>
    <rPh sb="4" eb="6">
      <t>ゲスイ</t>
    </rPh>
    <rPh sb="6" eb="7">
      <t>ドウ</t>
    </rPh>
    <rPh sb="7" eb="9">
      <t>シヨウ</t>
    </rPh>
    <rPh sb="9" eb="10">
      <t>リョウ</t>
    </rPh>
    <rPh sb="10" eb="12">
      <t>ケイサン</t>
    </rPh>
    <rPh sb="12" eb="13">
      <t>ヒョウ</t>
    </rPh>
    <rPh sb="14" eb="15">
      <t>レイ</t>
    </rPh>
    <rPh sb="15" eb="16">
      <t>ワ</t>
    </rPh>
    <rPh sb="17" eb="18">
      <t>ネン</t>
    </rPh>
    <rPh sb="20" eb="21">
      <t>ガツ</t>
    </rPh>
    <rPh sb="25" eb="27">
      <t>キンガク</t>
    </rPh>
    <rPh sb="32" eb="34">
      <t>ゼイコ</t>
    </rPh>
    <phoneticPr fontId="2"/>
  </si>
  <si>
    <t>改定後</t>
    <rPh sb="0" eb="2">
      <t>カイテイ</t>
    </rPh>
    <rPh sb="2" eb="3">
      <t>ゴ</t>
    </rPh>
    <phoneticPr fontId="2"/>
  </si>
  <si>
    <t>改定前</t>
    <rPh sb="0" eb="2">
      <t>カイテイ</t>
    </rPh>
    <rPh sb="2" eb="3">
      <t>マエ</t>
    </rPh>
    <phoneticPr fontId="2"/>
  </si>
  <si>
    <t>差額</t>
    <rPh sb="0" eb="2">
      <t>サガク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</si>
</sst>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メイリオ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1" xfId="0" applyFill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/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1" xfId="0" applyFill="1" applyBorder="1"/>
    <xf numFmtId="0" fontId="5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5" fillId="4" borderId="9" xfId="0" applyFont="1" applyFill="1" applyBorder="1" applyAlignment="1">
      <alignment vertical="center"/>
    </xf>
    <xf numFmtId="0" fontId="6" fillId="2" borderId="10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6" borderId="14" xfId="0" applyFont="1" applyFill="1" applyBorder="1" applyAlignment="1">
      <alignment vertical="center"/>
    </xf>
    <xf numFmtId="38" fontId="6" fillId="6" borderId="7" xfId="1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/>
    <xf numFmtId="0" fontId="8" fillId="0" borderId="0" xfId="0" applyFont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0" borderId="25" xfId="0" applyFont="1" applyBorder="1"/>
    <xf numFmtId="38" fontId="6" fillId="0" borderId="5" xfId="1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38" fontId="6" fillId="2" borderId="10" xfId="1" applyFont="1" applyFill="1" applyBorder="1" applyAlignment="1" applyProtection="1">
      <alignment vertical="center"/>
      <protection locked="0"/>
    </xf>
    <xf numFmtId="0" fontId="6" fillId="7" borderId="12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6</xdr:row>
      <xdr:rowOff>9525</xdr:rowOff>
    </xdr:from>
    <xdr:to>
      <xdr:col>21</xdr:col>
      <xdr:colOff>238125</xdr:colOff>
      <xdr:row>8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5248275" y="1038225"/>
          <a:ext cx="187642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aseline="0">
              <a:solidFill>
                <a:srgbClr val="FF0000"/>
              </a:solidFill>
            </a:rPr>
            <a:t>消費税１０％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6</xdr:row>
      <xdr:rowOff>9525</xdr:rowOff>
    </xdr:from>
    <xdr:to>
      <xdr:col>21</xdr:col>
      <xdr:colOff>238125</xdr:colOff>
      <xdr:row>8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5248275" y="1038225"/>
          <a:ext cx="187642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aseline="0">
              <a:solidFill>
                <a:srgbClr val="FF0000"/>
              </a:solidFill>
            </a:rPr>
            <a:t>消費税１０％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7"/>
  <sheetViews>
    <sheetView showGridLines="0" tabSelected="1" view="pageBreakPreview" zoomScaleNormal="100" zoomScaleSheetLayoutView="100" workbookViewId="0">
      <selection activeCell="J16" sqref="J16"/>
    </sheetView>
  </sheetViews>
  <sheetFormatPr defaultRowHeight="17.25"/>
  <cols>
    <col min="1" max="1" width="3.625" style="12" customWidth="1"/>
    <col min="2" max="2" width="23.125" style="12" customWidth="1"/>
    <col min="3" max="3" width="16.125" style="12" customWidth="1"/>
    <col min="4" max="4" width="4.625" style="12" bestFit="1" customWidth="1"/>
    <col min="5" max="5" width="5.375" style="12" customWidth="1"/>
    <col min="6" max="6" width="7.25" style="12" customWidth="1"/>
    <col min="7" max="7" width="30.375" style="12" customWidth="1"/>
    <col min="8" max="8" width="4.625" style="12" bestFit="1" customWidth="1"/>
    <col min="9" max="9" width="23.125" style="12" customWidth="1"/>
    <col min="10" max="10" width="16.125" style="12" customWidth="1"/>
    <col min="11" max="11" width="4.625" style="12" customWidth="1"/>
    <col min="12" max="12" width="5.375" style="12" customWidth="1"/>
    <col min="13" max="13" width="7.25" style="12" customWidth="1"/>
    <col min="14" max="14" width="30.375" style="12" customWidth="1"/>
    <col min="15" max="16384" width="9" style="12"/>
  </cols>
  <sheetData>
    <row r="1" spans="2:14" ht="9" customHeight="1"/>
    <row r="2" spans="2:14" ht="24.75" customHeight="1">
      <c r="B2" s="34" t="s">
        <v>17</v>
      </c>
      <c r="C2" s="34"/>
      <c r="D2" s="34"/>
      <c r="E2" s="34"/>
      <c r="F2" s="34"/>
      <c r="G2" s="34"/>
    </row>
    <row r="3" spans="2:14" ht="12" customHeight="1"/>
    <row r="4" spans="2:14" ht="25.5" customHeight="1" thickBot="1">
      <c r="B4" s="20" t="s">
        <v>16</v>
      </c>
      <c r="C4" s="21"/>
      <c r="D4" s="21"/>
      <c r="E4" s="21"/>
      <c r="F4" s="21"/>
      <c r="G4" s="21"/>
      <c r="H4" s="21"/>
      <c r="I4" s="22" t="s">
        <v>15</v>
      </c>
      <c r="J4" s="21"/>
      <c r="K4" s="21"/>
      <c r="L4" s="21"/>
      <c r="M4" s="21"/>
      <c r="N4" s="21"/>
    </row>
    <row r="5" spans="2:14" ht="25.5" customHeight="1">
      <c r="B5" s="43" t="s">
        <v>9</v>
      </c>
      <c r="C5" s="44"/>
      <c r="D5" s="45"/>
      <c r="E5" s="21"/>
      <c r="F5" s="21"/>
      <c r="G5" s="21"/>
      <c r="H5" s="21"/>
      <c r="I5" s="40" t="s">
        <v>8</v>
      </c>
      <c r="J5" s="41"/>
      <c r="K5" s="42"/>
      <c r="L5" s="21"/>
      <c r="M5" s="21"/>
      <c r="N5" s="21"/>
    </row>
    <row r="6" spans="2:14" ht="25.5" customHeight="1" thickBot="1">
      <c r="B6" s="23" t="s">
        <v>0</v>
      </c>
      <c r="C6" s="24">
        <v>4</v>
      </c>
      <c r="D6" s="25" t="s">
        <v>7</v>
      </c>
      <c r="E6" s="26"/>
      <c r="F6" s="27" t="s">
        <v>7</v>
      </c>
      <c r="G6" s="21" t="s">
        <v>14</v>
      </c>
      <c r="H6" s="21"/>
      <c r="I6" s="23" t="s">
        <v>0</v>
      </c>
      <c r="J6" s="24">
        <v>4</v>
      </c>
      <c r="K6" s="25" t="s">
        <v>7</v>
      </c>
      <c r="L6" s="26"/>
      <c r="M6" s="21"/>
      <c r="N6" s="21"/>
    </row>
    <row r="7" spans="2:14" ht="25.5" customHeight="1">
      <c r="B7" s="28" t="s">
        <v>18</v>
      </c>
      <c r="C7" s="29">
        <f>'改定後下水道計算式(10％) '!Z6+'改定後下水道計算式(10％) '!Z7</f>
        <v>1100</v>
      </c>
      <c r="D7" s="30" t="s">
        <v>4</v>
      </c>
      <c r="E7" s="20"/>
      <c r="F7" s="21"/>
      <c r="G7" s="21"/>
      <c r="H7" s="21"/>
      <c r="I7" s="28" t="s">
        <v>18</v>
      </c>
      <c r="J7" s="29">
        <f>IF(下水道使用料計算表!J6&gt;0,LOOKUP('改定後下水道計算式(10％) '!D13,'改定後下水道計算式(10％) '!G3:G12,'改定後下水道計算式(10％) '!J3:J12))</f>
        <v>550</v>
      </c>
      <c r="K7" s="30" t="s">
        <v>4</v>
      </c>
      <c r="L7" s="21"/>
      <c r="M7" s="21"/>
      <c r="N7" s="21"/>
    </row>
    <row r="8" spans="2:14" ht="25.5" customHeight="1">
      <c r="B8" s="35" t="s">
        <v>19</v>
      </c>
      <c r="C8" s="37">
        <f>'改定前下水道計算式(10％)'!Z6+'改定前下水道計算式(10％)'!Z7</f>
        <v>802</v>
      </c>
      <c r="D8" s="38" t="s">
        <v>4</v>
      </c>
      <c r="E8" s="20"/>
      <c r="F8" s="21"/>
      <c r="G8" s="21"/>
      <c r="H8" s="21"/>
      <c r="I8" s="35" t="s">
        <v>19</v>
      </c>
      <c r="J8" s="37">
        <f>IF(J6&gt;=0,LOOKUP('改定前下水道計算式(10％)'!D13,'改定前下水道計算式(10％)'!G3:G12,'改定前下水道計算式(10％)'!J3:J12))</f>
        <v>401</v>
      </c>
      <c r="K8" s="38" t="s">
        <v>4</v>
      </c>
      <c r="L8" s="21"/>
      <c r="M8" s="21"/>
      <c r="N8" s="21"/>
    </row>
    <row r="9" spans="2:14" ht="25.5" customHeight="1" thickBot="1">
      <c r="B9" s="23" t="s">
        <v>20</v>
      </c>
      <c r="C9" s="31">
        <f>C7-C8</f>
        <v>298</v>
      </c>
      <c r="D9" s="32" t="s">
        <v>4</v>
      </c>
      <c r="E9" s="20"/>
      <c r="F9" s="21"/>
      <c r="G9" s="21"/>
      <c r="H9" s="21"/>
      <c r="I9" s="23" t="s">
        <v>20</v>
      </c>
      <c r="J9" s="31">
        <f>J7-J8</f>
        <v>149</v>
      </c>
      <c r="K9" s="32" t="s">
        <v>4</v>
      </c>
      <c r="L9" s="21"/>
      <c r="M9" s="21"/>
      <c r="N9" s="21"/>
    </row>
    <row r="10" spans="2:14" ht="25.5" customHeight="1">
      <c r="B10" s="21"/>
      <c r="C10" s="33"/>
      <c r="D10" s="33"/>
      <c r="E10" s="21"/>
      <c r="F10" s="21"/>
      <c r="G10" s="21"/>
      <c r="H10" s="21"/>
      <c r="I10" s="21"/>
      <c r="J10" s="33"/>
      <c r="K10" s="33"/>
      <c r="L10" s="21"/>
      <c r="M10" s="21"/>
      <c r="N10" s="21"/>
    </row>
    <row r="11" spans="2:14" ht="25.5" customHeight="1" thickBot="1">
      <c r="B11" s="20"/>
      <c r="C11" s="21"/>
      <c r="D11" s="21"/>
      <c r="E11" s="21"/>
      <c r="F11" s="21"/>
      <c r="G11" s="21"/>
      <c r="H11" s="21"/>
      <c r="I11" s="22"/>
      <c r="J11" s="21"/>
      <c r="K11" s="21"/>
      <c r="L11" s="21"/>
      <c r="M11" s="21"/>
      <c r="N11" s="21"/>
    </row>
    <row r="12" spans="2:14" ht="25.5" customHeight="1">
      <c r="B12" s="46" t="s">
        <v>10</v>
      </c>
      <c r="C12" s="47"/>
      <c r="D12" s="48"/>
      <c r="E12" s="21"/>
      <c r="F12" s="21"/>
      <c r="G12" s="21"/>
      <c r="H12" s="21"/>
      <c r="I12" s="40" t="s">
        <v>11</v>
      </c>
      <c r="J12" s="41"/>
      <c r="K12" s="42"/>
      <c r="L12" s="21"/>
      <c r="M12" s="21"/>
      <c r="N12" s="21"/>
    </row>
    <row r="13" spans="2:14" ht="25.5" customHeight="1" thickBot="1">
      <c r="B13" s="23" t="s">
        <v>0</v>
      </c>
      <c r="C13" s="39">
        <v>3002</v>
      </c>
      <c r="D13" s="25" t="s">
        <v>7</v>
      </c>
      <c r="E13" s="26"/>
      <c r="F13" s="21"/>
      <c r="G13" s="21"/>
      <c r="H13" s="21"/>
      <c r="I13" s="23" t="s">
        <v>0</v>
      </c>
      <c r="J13" s="24">
        <v>3002</v>
      </c>
      <c r="K13" s="25" t="s">
        <v>7</v>
      </c>
      <c r="L13" s="26"/>
      <c r="M13" s="21"/>
      <c r="N13" s="21"/>
    </row>
    <row r="14" spans="2:14" ht="25.5" customHeight="1">
      <c r="B14" s="28" t="s">
        <v>18</v>
      </c>
      <c r="C14" s="29">
        <f>'改定後下水道計算式(10％) '!Z34+'改定後下水道計算式(10％) '!Z35</f>
        <v>779416</v>
      </c>
      <c r="D14" s="30" t="s">
        <v>4</v>
      </c>
      <c r="E14" s="21"/>
      <c r="F14" s="21"/>
      <c r="G14" s="21"/>
      <c r="H14" s="21"/>
      <c r="I14" s="28" t="s">
        <v>18</v>
      </c>
      <c r="J14" s="29">
        <f>IF(J13&gt;=0,LOOKUP('改定後下水道計算式(10％) '!D40,'改定後下水道計算式(10％) '!G31:G39,'改定後下水道計算式(10％) '!J31:J39))</f>
        <v>761205</v>
      </c>
      <c r="K14" s="30" t="s">
        <v>4</v>
      </c>
      <c r="L14" s="36"/>
      <c r="M14" s="21"/>
      <c r="N14" s="21"/>
    </row>
    <row r="15" spans="2:14" ht="25.5" customHeight="1">
      <c r="B15" s="35" t="s">
        <v>19</v>
      </c>
      <c r="C15" s="37">
        <f>'改定前下水道計算式(10％)'!Z34+'改定前下水道計算式(10％)'!Z35</f>
        <v>779118</v>
      </c>
      <c r="D15" s="38" t="s">
        <v>4</v>
      </c>
      <c r="E15" s="21"/>
      <c r="F15" s="21"/>
      <c r="G15" s="21"/>
      <c r="H15" s="21"/>
      <c r="I15" s="35" t="s">
        <v>19</v>
      </c>
      <c r="J15" s="37">
        <f>IF(J13&gt;=0,LOOKUP('改定前下水道計算式(10％)'!D40,'改定前下水道計算式(10％)'!G31:G39,'改定前下水道計算式(10％)'!J31:J39))</f>
        <v>761057</v>
      </c>
      <c r="K15" s="38" t="s">
        <v>4</v>
      </c>
      <c r="L15" s="21"/>
      <c r="M15" s="21"/>
      <c r="N15" s="21"/>
    </row>
    <row r="16" spans="2:14" ht="25.5" customHeight="1" thickBot="1">
      <c r="B16" s="23" t="s">
        <v>20</v>
      </c>
      <c r="C16" s="31">
        <f>C14-C15</f>
        <v>298</v>
      </c>
      <c r="D16" s="32" t="s">
        <v>4</v>
      </c>
      <c r="E16" s="21"/>
      <c r="F16" s="21"/>
      <c r="G16" s="21"/>
      <c r="H16" s="21"/>
      <c r="I16" s="23" t="s">
        <v>20</v>
      </c>
      <c r="J16" s="31">
        <f>J14-J15</f>
        <v>148</v>
      </c>
      <c r="K16" s="32" t="s">
        <v>4</v>
      </c>
      <c r="L16" s="21"/>
      <c r="M16" s="21"/>
      <c r="N16" s="21"/>
    </row>
    <row r="17" spans="2:14" ht="25.5" customHeight="1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2:14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2:14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2:14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2:14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2:14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2:1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2:14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2:14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2:14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2:14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2:14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2:14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2:14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2:14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2:14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2:14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2:14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2:14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2:14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2:14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2:14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2:14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2:14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2:14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2:1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2:14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2:14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2:14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2:14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2:14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2:14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2:14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2:14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2:14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2:14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2:14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2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2:14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2:14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2:14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2:14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2:14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2:14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2:14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2:14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2:14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2:14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2:14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</sheetData>
  <sheetProtection algorithmName="SHA-512" hashValue="r2rvEVson/wrav73sNlcb3y51StI1Uroij1PQuq+jNcBw6wUWAywI5SfWvH2RuVCzsNrerK88UnnIle1MC7VRA==" saltValue="0u/FUp9rr18/5rCPgBXADw==" spinCount="100000" sheet="1" objects="1" scenarios="1"/>
  <protectedRanges>
    <protectedRange sqref="J6 C13 C6 J13" name="範囲1"/>
  </protectedRanges>
  <mergeCells count="4">
    <mergeCell ref="I12:K12"/>
    <mergeCell ref="B5:D5"/>
    <mergeCell ref="I5:K5"/>
    <mergeCell ref="B12:D12"/>
  </mergeCells>
  <phoneticPr fontId="2"/>
  <pageMargins left="0.78700000000000003" right="0.78700000000000003" top="0.98399999999999999" bottom="0.98399999999999999" header="0.51200000000000001" footer="0.51200000000000001"/>
  <pageSetup paperSize="9" scale="47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53"/>
  <sheetViews>
    <sheetView topLeftCell="A29" workbookViewId="0">
      <selection activeCell="J71" sqref="J71"/>
    </sheetView>
  </sheetViews>
  <sheetFormatPr defaultRowHeight="13.5"/>
  <cols>
    <col min="2" max="2" width="5.5" bestFit="1" customWidth="1"/>
    <col min="3" max="3" width="3.375" bestFit="1" customWidth="1"/>
    <col min="4" max="4" width="5.5" bestFit="1" customWidth="1"/>
    <col min="5" max="5" width="5.25" bestFit="1" customWidth="1"/>
    <col min="6" max="6" width="7.5" bestFit="1" customWidth="1"/>
    <col min="7" max="7" width="3" customWidth="1"/>
    <col min="9" max="9" width="8.375" bestFit="1" customWidth="1"/>
    <col min="10" max="10" width="7.125" customWidth="1"/>
    <col min="11" max="11" width="1.75" customWidth="1"/>
    <col min="12" max="16" width="2.5" bestFit="1" customWidth="1"/>
    <col min="17" max="20" width="2.5" customWidth="1"/>
    <col min="21" max="21" width="2.5" bestFit="1" customWidth="1"/>
    <col min="23" max="23" width="6" customWidth="1"/>
    <col min="24" max="24" width="6.5" bestFit="1" customWidth="1"/>
    <col min="25" max="25" width="5.25" customWidth="1"/>
    <col min="26" max="26" width="5.25" bestFit="1" customWidth="1"/>
    <col min="27" max="27" width="7.5" bestFit="1" customWidth="1"/>
    <col min="28" max="28" width="2.5" bestFit="1" customWidth="1"/>
    <col min="29" max="29" width="7.5" bestFit="1" customWidth="1"/>
    <col min="30" max="31" width="7.125" bestFit="1" customWidth="1"/>
    <col min="32" max="32" width="2" customWidth="1"/>
    <col min="33" max="37" width="2.5" bestFit="1" customWidth="1"/>
    <col min="38" max="41" width="2.5" customWidth="1"/>
    <col min="42" max="42" width="2.5" bestFit="1" customWidth="1"/>
  </cols>
  <sheetData>
    <row r="2" spans="2:31">
      <c r="B2" t="s">
        <v>12</v>
      </c>
      <c r="E2" s="13" t="s">
        <v>3</v>
      </c>
      <c r="F2" s="2"/>
      <c r="G2" s="2"/>
      <c r="H2" s="13" t="s">
        <v>2</v>
      </c>
      <c r="I2" s="13" t="s">
        <v>5</v>
      </c>
      <c r="J2" s="13" t="s">
        <v>6</v>
      </c>
    </row>
    <row r="3" spans="2:31">
      <c r="B3" s="9"/>
      <c r="C3" s="16" t="s">
        <v>1</v>
      </c>
      <c r="D3" s="10">
        <v>4</v>
      </c>
      <c r="E3" s="14"/>
      <c r="F3" s="2"/>
      <c r="G3" s="2">
        <v>0</v>
      </c>
      <c r="H3" s="15">
        <v>500</v>
      </c>
      <c r="I3" s="2">
        <f t="shared" ref="I3:I12" si="0">ROUNDDOWN(H3*0.1,0)</f>
        <v>50</v>
      </c>
      <c r="J3" s="2">
        <f>ROUNDDOWN(H3+I3,0)</f>
        <v>550</v>
      </c>
      <c r="L3" s="2">
        <f>IF(B13&lt;B4,0,1)</f>
        <v>0</v>
      </c>
      <c r="M3" s="2">
        <f>IF(B13&lt;B5,0,1)</f>
        <v>0</v>
      </c>
      <c r="N3" s="2">
        <f>IF(B13&lt;B6,0,1)</f>
        <v>0</v>
      </c>
      <c r="O3" s="2">
        <f>IF(B13&lt;B7,0,1)</f>
        <v>0</v>
      </c>
      <c r="P3" s="2">
        <f>IF(B13&lt;B8,0,1)</f>
        <v>0</v>
      </c>
      <c r="Q3" s="2">
        <f>IF(B13&lt;B9,0,1)</f>
        <v>0</v>
      </c>
      <c r="R3" s="2">
        <f>IF(B13&lt;B10,0,1)</f>
        <v>0</v>
      </c>
      <c r="S3" s="2">
        <f>IF(B13&lt;B11,0,1)</f>
        <v>0</v>
      </c>
      <c r="T3" s="2">
        <f>IF(B13&lt;B12,0,1)</f>
        <v>0</v>
      </c>
      <c r="U3" s="11">
        <f>SUM(L3:T3)</f>
        <v>0</v>
      </c>
      <c r="W3" s="51">
        <f>下水道使用料計算表!C6</f>
        <v>4</v>
      </c>
      <c r="X3" s="2">
        <f>W3/2</f>
        <v>2</v>
      </c>
      <c r="Y3" s="2">
        <f>W3/2</f>
        <v>2</v>
      </c>
    </row>
    <row r="4" spans="2:31">
      <c r="B4" s="3">
        <v>5</v>
      </c>
      <c r="C4" s="17" t="s">
        <v>1</v>
      </c>
      <c r="D4" s="4">
        <v>8</v>
      </c>
      <c r="E4" s="15">
        <v>110</v>
      </c>
      <c r="F4" s="2">
        <f>(D3*E4-H3)*-1</f>
        <v>60</v>
      </c>
      <c r="G4" s="2">
        <v>1</v>
      </c>
      <c r="H4" s="2">
        <f t="shared" ref="H4:H12" si="1">$B$13*E4+F4</f>
        <v>500</v>
      </c>
      <c r="I4" s="2">
        <f t="shared" si="0"/>
        <v>50</v>
      </c>
      <c r="J4" s="2">
        <f t="shared" ref="J4:J11" si="2">ROUNDDOWN(H4+I4,0)</f>
        <v>550</v>
      </c>
      <c r="W4" s="52"/>
      <c r="X4" s="19">
        <f>ROUNDUP(X3,0)</f>
        <v>2</v>
      </c>
      <c r="Y4" s="19">
        <f>ROUNDDOWN(Y3,0)</f>
        <v>2</v>
      </c>
    </row>
    <row r="5" spans="2:31">
      <c r="B5" s="9">
        <v>9</v>
      </c>
      <c r="C5" s="16" t="s">
        <v>1</v>
      </c>
      <c r="D5" s="10">
        <v>20</v>
      </c>
      <c r="E5" s="15">
        <v>120</v>
      </c>
      <c r="F5" s="2">
        <f t="shared" ref="F5:F12" si="3">D4*(E5-E4)*-1+F4</f>
        <v>-20</v>
      </c>
      <c r="G5" s="2">
        <v>2</v>
      </c>
      <c r="H5" s="2">
        <f t="shared" si="1"/>
        <v>460</v>
      </c>
      <c r="I5" s="2">
        <f t="shared" si="0"/>
        <v>46</v>
      </c>
      <c r="J5" s="2">
        <f t="shared" si="2"/>
        <v>506</v>
      </c>
    </row>
    <row r="6" spans="2:31">
      <c r="B6" s="5">
        <v>21</v>
      </c>
      <c r="C6" s="18" t="s">
        <v>1</v>
      </c>
      <c r="D6" s="6">
        <v>30</v>
      </c>
      <c r="E6" s="15">
        <v>160</v>
      </c>
      <c r="F6" s="2">
        <f t="shared" si="3"/>
        <v>-820</v>
      </c>
      <c r="G6" s="2">
        <v>3</v>
      </c>
      <c r="H6" s="2">
        <f t="shared" si="1"/>
        <v>-180</v>
      </c>
      <c r="I6" s="2">
        <f t="shared" si="0"/>
        <v>-18</v>
      </c>
      <c r="J6" s="2">
        <f t="shared" si="2"/>
        <v>-198</v>
      </c>
      <c r="X6" s="49">
        <f>LOOKUP(D27,G17:G26,H17:H26)</f>
        <v>500</v>
      </c>
      <c r="Y6" s="50"/>
      <c r="Z6" s="49">
        <f>LOOKUP(D27,G17:G26,J17:J26)</f>
        <v>550</v>
      </c>
      <c r="AA6" s="50"/>
    </row>
    <row r="7" spans="2:31">
      <c r="B7" s="9">
        <v>31</v>
      </c>
      <c r="C7" s="16" t="s">
        <v>1</v>
      </c>
      <c r="D7" s="10">
        <v>50</v>
      </c>
      <c r="E7" s="15">
        <v>210</v>
      </c>
      <c r="F7" s="2">
        <f t="shared" si="3"/>
        <v>-2320</v>
      </c>
      <c r="G7" s="2">
        <v>4</v>
      </c>
      <c r="H7" s="2">
        <f t="shared" si="1"/>
        <v>-1480</v>
      </c>
      <c r="I7" s="2">
        <f t="shared" si="0"/>
        <v>-148</v>
      </c>
      <c r="J7" s="2">
        <f t="shared" si="2"/>
        <v>-1628</v>
      </c>
      <c r="X7" s="49">
        <f>LOOKUP(Y27,AB17:AB26,AC17:AC26)</f>
        <v>500</v>
      </c>
      <c r="Y7" s="50"/>
      <c r="Z7" s="49">
        <f>LOOKUP(Y27,AB17:AB26,AE17:AE26)</f>
        <v>550</v>
      </c>
      <c r="AA7" s="50"/>
    </row>
    <row r="8" spans="2:31">
      <c r="B8" s="7">
        <v>51</v>
      </c>
      <c r="C8" s="16" t="s">
        <v>1</v>
      </c>
      <c r="D8" s="8">
        <v>75</v>
      </c>
      <c r="E8" s="15">
        <v>255</v>
      </c>
      <c r="F8" s="2">
        <f t="shared" si="3"/>
        <v>-4570</v>
      </c>
      <c r="G8" s="2">
        <v>5</v>
      </c>
      <c r="H8" s="2">
        <f t="shared" si="1"/>
        <v>-3550</v>
      </c>
      <c r="I8" s="2">
        <f t="shared" si="0"/>
        <v>-355</v>
      </c>
      <c r="J8" s="2">
        <f t="shared" si="2"/>
        <v>-3905</v>
      </c>
    </row>
    <row r="9" spans="2:31">
      <c r="B9" s="7">
        <v>76</v>
      </c>
      <c r="C9" s="16" t="s">
        <v>1</v>
      </c>
      <c r="D9" s="8">
        <v>100</v>
      </c>
      <c r="E9" s="15">
        <v>260</v>
      </c>
      <c r="F9" s="2">
        <f t="shared" si="3"/>
        <v>-4945</v>
      </c>
      <c r="G9" s="2">
        <v>6</v>
      </c>
      <c r="H9" s="2">
        <f t="shared" si="1"/>
        <v>-3905</v>
      </c>
      <c r="I9" s="2">
        <f t="shared" si="0"/>
        <v>-390</v>
      </c>
      <c r="J9" s="2">
        <f t="shared" si="2"/>
        <v>-4295</v>
      </c>
    </row>
    <row r="10" spans="2:31">
      <c r="B10" s="7">
        <v>101</v>
      </c>
      <c r="C10" s="16" t="s">
        <v>1</v>
      </c>
      <c r="D10" s="8">
        <v>500</v>
      </c>
      <c r="E10" s="15">
        <v>270</v>
      </c>
      <c r="F10" s="2">
        <f t="shared" si="3"/>
        <v>-5945</v>
      </c>
      <c r="G10" s="2">
        <v>7</v>
      </c>
      <c r="H10" s="2">
        <f t="shared" si="1"/>
        <v>-4865</v>
      </c>
      <c r="I10" s="2">
        <f t="shared" si="0"/>
        <v>-486</v>
      </c>
      <c r="J10" s="2">
        <f>ROUNDDOWN(H10+I10,0)</f>
        <v>-5351</v>
      </c>
    </row>
    <row r="11" spans="2:31">
      <c r="B11" s="7">
        <v>501</v>
      </c>
      <c r="C11" s="16" t="s">
        <v>1</v>
      </c>
      <c r="D11" s="8">
        <v>3000</v>
      </c>
      <c r="E11" s="15">
        <v>280</v>
      </c>
      <c r="F11" s="2">
        <f t="shared" si="3"/>
        <v>-10945</v>
      </c>
      <c r="G11" s="2">
        <v>8</v>
      </c>
      <c r="H11" s="2">
        <f t="shared" si="1"/>
        <v>-9825</v>
      </c>
      <c r="I11" s="2">
        <f t="shared" si="0"/>
        <v>-982</v>
      </c>
      <c r="J11" s="2">
        <f t="shared" si="2"/>
        <v>-10807</v>
      </c>
    </row>
    <row r="12" spans="2:31">
      <c r="B12" s="7">
        <v>3001</v>
      </c>
      <c r="C12" s="16" t="s">
        <v>1</v>
      </c>
      <c r="D12" s="8"/>
      <c r="E12" s="15">
        <v>290</v>
      </c>
      <c r="F12" s="2">
        <f t="shared" si="3"/>
        <v>-40945</v>
      </c>
      <c r="G12" s="2">
        <v>9</v>
      </c>
      <c r="H12" s="2">
        <f t="shared" si="1"/>
        <v>-39785</v>
      </c>
      <c r="I12" s="2">
        <f t="shared" si="0"/>
        <v>-3978</v>
      </c>
      <c r="J12" s="2">
        <f>ROUNDDOWN(H12+I12,0)</f>
        <v>-43763</v>
      </c>
    </row>
    <row r="13" spans="2:31">
      <c r="B13" s="1">
        <f>下水道使用料計算表!J6</f>
        <v>4</v>
      </c>
      <c r="D13" s="11">
        <f>U3</f>
        <v>0</v>
      </c>
    </row>
    <row r="16" spans="2:31">
      <c r="B16" t="s">
        <v>12</v>
      </c>
      <c r="E16" s="13" t="s">
        <v>3</v>
      </c>
      <c r="F16" s="2"/>
      <c r="G16" s="2"/>
      <c r="H16" s="13" t="s">
        <v>2</v>
      </c>
      <c r="I16" s="13" t="s">
        <v>5</v>
      </c>
      <c r="J16" s="13" t="s">
        <v>6</v>
      </c>
      <c r="W16" t="s">
        <v>12</v>
      </c>
      <c r="Z16" s="13" t="s">
        <v>3</v>
      </c>
      <c r="AA16" s="2"/>
      <c r="AB16" s="2"/>
      <c r="AC16" s="13" t="s">
        <v>2</v>
      </c>
      <c r="AD16" s="13" t="s">
        <v>5</v>
      </c>
      <c r="AE16" s="13" t="s">
        <v>6</v>
      </c>
    </row>
    <row r="17" spans="2:42">
      <c r="B17" s="9"/>
      <c r="C17" s="16" t="s">
        <v>1</v>
      </c>
      <c r="D17" s="10">
        <v>4</v>
      </c>
      <c r="E17" s="14"/>
      <c r="F17" s="2"/>
      <c r="G17" s="2">
        <v>0</v>
      </c>
      <c r="H17" s="15">
        <f>H3</f>
        <v>500</v>
      </c>
      <c r="I17" s="2">
        <f t="shared" ref="I17:I26" si="4">ROUNDDOWN(H17*0.1,0)</f>
        <v>50</v>
      </c>
      <c r="J17" s="2">
        <f>ROUNDDOWN(H17+I17,0)</f>
        <v>550</v>
      </c>
      <c r="L17" s="2">
        <f>IF(B27&lt;B18,0,1)</f>
        <v>0</v>
      </c>
      <c r="M17" s="2">
        <f>IF(B27&lt;B19,0,1)</f>
        <v>0</v>
      </c>
      <c r="N17" s="2">
        <f>IF(B27&lt;B20,0,1)</f>
        <v>0</v>
      </c>
      <c r="O17" s="2">
        <f>IF(B27&lt;B21,0,1)</f>
        <v>0</v>
      </c>
      <c r="P17" s="2">
        <f>IF(B27&lt;B22,0,1)</f>
        <v>0</v>
      </c>
      <c r="Q17" s="2">
        <f>IF(B27&lt;B23,0,1)</f>
        <v>0</v>
      </c>
      <c r="R17" s="2">
        <f>IF(B27&lt;B24,0,1)</f>
        <v>0</v>
      </c>
      <c r="S17" s="2">
        <f>IF(B27&lt;B25,0,1)</f>
        <v>0</v>
      </c>
      <c r="T17" s="2">
        <f>IF(B27&lt;B26,0,1)</f>
        <v>0</v>
      </c>
      <c r="U17" s="11">
        <f>SUM(L17:T17)</f>
        <v>0</v>
      </c>
      <c r="W17" s="9"/>
      <c r="X17" s="16" t="s">
        <v>1</v>
      </c>
      <c r="Y17" s="10">
        <v>4</v>
      </c>
      <c r="Z17" s="14"/>
      <c r="AA17" s="2"/>
      <c r="AB17" s="2">
        <v>0</v>
      </c>
      <c r="AC17" s="15">
        <f>H17</f>
        <v>500</v>
      </c>
      <c r="AD17" s="2">
        <f t="shared" ref="AD17:AD26" si="5">ROUNDDOWN(AC17*0.1,0)</f>
        <v>50</v>
      </c>
      <c r="AE17" s="2">
        <f>ROUNDDOWN(AC17+AD17,0)</f>
        <v>550</v>
      </c>
      <c r="AG17" s="2">
        <f>IF(W27&lt;W18,0,1)</f>
        <v>0</v>
      </c>
      <c r="AH17" s="2">
        <f>IF(W27&lt;W19,0,1)</f>
        <v>0</v>
      </c>
      <c r="AI17" s="2">
        <f>IF(W27&lt;W20,0,1)</f>
        <v>0</v>
      </c>
      <c r="AJ17" s="2">
        <f>IF(W27&lt;W21,0,1)</f>
        <v>0</v>
      </c>
      <c r="AK17" s="2">
        <f>IF(W27&lt;W22,0,1)</f>
        <v>0</v>
      </c>
      <c r="AL17" s="2">
        <f>IF(W27&lt;W23,0,1)</f>
        <v>0</v>
      </c>
      <c r="AM17" s="2">
        <f>IF(W27&lt;W24,0,1)</f>
        <v>0</v>
      </c>
      <c r="AN17" s="2">
        <f>IF(W27&lt;W25,0,1)</f>
        <v>0</v>
      </c>
      <c r="AO17" s="2">
        <f>IF(W27&lt;W26,0,1)</f>
        <v>0</v>
      </c>
      <c r="AP17" s="11">
        <f>SUM(AG17:AO17)</f>
        <v>0</v>
      </c>
    </row>
    <row r="18" spans="2:42">
      <c r="B18" s="3">
        <v>5</v>
      </c>
      <c r="C18" s="17" t="s">
        <v>1</v>
      </c>
      <c r="D18" s="4">
        <v>8</v>
      </c>
      <c r="E18" s="15">
        <f>E4</f>
        <v>110</v>
      </c>
      <c r="F18" s="2">
        <f>(D17*E18-H17)*-1</f>
        <v>60</v>
      </c>
      <c r="G18" s="2">
        <v>1</v>
      </c>
      <c r="H18" s="2">
        <f t="shared" ref="H18:H26" si="6">$B$27*E18+F18</f>
        <v>280</v>
      </c>
      <c r="I18" s="2">
        <f t="shared" si="4"/>
        <v>28</v>
      </c>
      <c r="J18" s="2">
        <f t="shared" ref="J18:J26" si="7">ROUNDDOWN(H18+I18,0)</f>
        <v>308</v>
      </c>
      <c r="W18" s="3">
        <v>5</v>
      </c>
      <c r="X18" s="17" t="s">
        <v>1</v>
      </c>
      <c r="Y18" s="4">
        <v>8</v>
      </c>
      <c r="Z18" s="15">
        <f>E4</f>
        <v>110</v>
      </c>
      <c r="AA18" s="2">
        <f>(Y17*Z18-AC17)*-1</f>
        <v>60</v>
      </c>
      <c r="AB18" s="2">
        <v>1</v>
      </c>
      <c r="AC18" s="2">
        <f>$W$27*Z18+AA18</f>
        <v>280</v>
      </c>
      <c r="AD18" s="2">
        <f t="shared" si="5"/>
        <v>28</v>
      </c>
      <c r="AE18" s="2">
        <f t="shared" ref="AE18:AE26" si="8">ROUNDDOWN(AC18+AD18,0)</f>
        <v>308</v>
      </c>
    </row>
    <row r="19" spans="2:42">
      <c r="B19" s="9">
        <v>9</v>
      </c>
      <c r="C19" s="16" t="s">
        <v>1</v>
      </c>
      <c r="D19" s="10">
        <v>20</v>
      </c>
      <c r="E19" s="15">
        <f t="shared" ref="E19:E26" si="9">E5</f>
        <v>120</v>
      </c>
      <c r="F19" s="2">
        <f t="shared" ref="F19:F26" si="10">D18*(E19-E18)*-1+F18</f>
        <v>-20</v>
      </c>
      <c r="G19" s="2">
        <v>2</v>
      </c>
      <c r="H19" s="2">
        <f t="shared" si="6"/>
        <v>220</v>
      </c>
      <c r="I19" s="2">
        <f t="shared" si="4"/>
        <v>22</v>
      </c>
      <c r="J19" s="2">
        <f t="shared" si="7"/>
        <v>242</v>
      </c>
      <c r="W19" s="9">
        <v>9</v>
      </c>
      <c r="X19" s="16" t="s">
        <v>1</v>
      </c>
      <c r="Y19" s="10">
        <v>20</v>
      </c>
      <c r="Z19" s="15">
        <f t="shared" ref="Z19:Z26" si="11">E5</f>
        <v>120</v>
      </c>
      <c r="AA19" s="2">
        <f t="shared" ref="AA19:AA26" si="12">Y18*(Z19-Z18)*-1+AA18</f>
        <v>-20</v>
      </c>
      <c r="AB19" s="2">
        <v>2</v>
      </c>
      <c r="AC19" s="2">
        <f t="shared" ref="AC19:AC26" si="13">$W$27*Z19+AA19</f>
        <v>220</v>
      </c>
      <c r="AD19" s="2">
        <f t="shared" si="5"/>
        <v>22</v>
      </c>
      <c r="AE19" s="2">
        <f t="shared" si="8"/>
        <v>242</v>
      </c>
    </row>
    <row r="20" spans="2:42">
      <c r="B20" s="5">
        <v>21</v>
      </c>
      <c r="C20" s="18" t="s">
        <v>1</v>
      </c>
      <c r="D20" s="6">
        <v>30</v>
      </c>
      <c r="E20" s="15">
        <f t="shared" si="9"/>
        <v>160</v>
      </c>
      <c r="F20" s="2">
        <f t="shared" si="10"/>
        <v>-820</v>
      </c>
      <c r="G20" s="2">
        <v>3</v>
      </c>
      <c r="H20" s="2">
        <f t="shared" si="6"/>
        <v>-500</v>
      </c>
      <c r="I20" s="2">
        <f t="shared" si="4"/>
        <v>-50</v>
      </c>
      <c r="J20" s="2">
        <f t="shared" si="7"/>
        <v>-550</v>
      </c>
      <c r="W20" s="5">
        <v>21</v>
      </c>
      <c r="X20" s="18" t="s">
        <v>1</v>
      </c>
      <c r="Y20" s="6">
        <v>30</v>
      </c>
      <c r="Z20" s="15">
        <f t="shared" si="11"/>
        <v>160</v>
      </c>
      <c r="AA20" s="2">
        <f t="shared" si="12"/>
        <v>-820</v>
      </c>
      <c r="AB20" s="2">
        <v>3</v>
      </c>
      <c r="AC20" s="2">
        <f t="shared" si="13"/>
        <v>-500</v>
      </c>
      <c r="AD20" s="2">
        <f t="shared" si="5"/>
        <v>-50</v>
      </c>
      <c r="AE20" s="2">
        <f t="shared" si="8"/>
        <v>-550</v>
      </c>
    </row>
    <row r="21" spans="2:42">
      <c r="B21" s="9">
        <v>31</v>
      </c>
      <c r="C21" s="16" t="s">
        <v>1</v>
      </c>
      <c r="D21" s="10">
        <v>50</v>
      </c>
      <c r="E21" s="15">
        <f t="shared" si="9"/>
        <v>210</v>
      </c>
      <c r="F21" s="2">
        <f t="shared" si="10"/>
        <v>-2320</v>
      </c>
      <c r="G21" s="2">
        <v>4</v>
      </c>
      <c r="H21" s="2">
        <f t="shared" si="6"/>
        <v>-1900</v>
      </c>
      <c r="I21" s="2">
        <f t="shared" si="4"/>
        <v>-190</v>
      </c>
      <c r="J21" s="2">
        <f t="shared" si="7"/>
        <v>-2090</v>
      </c>
      <c r="W21" s="9">
        <v>31</v>
      </c>
      <c r="X21" s="16" t="s">
        <v>1</v>
      </c>
      <c r="Y21" s="10">
        <v>50</v>
      </c>
      <c r="Z21" s="15">
        <f t="shared" si="11"/>
        <v>210</v>
      </c>
      <c r="AA21" s="2">
        <f t="shared" si="12"/>
        <v>-2320</v>
      </c>
      <c r="AB21" s="2">
        <v>4</v>
      </c>
      <c r="AC21" s="2">
        <f t="shared" si="13"/>
        <v>-1900</v>
      </c>
      <c r="AD21" s="2">
        <f t="shared" si="5"/>
        <v>-190</v>
      </c>
      <c r="AE21" s="2">
        <f t="shared" si="8"/>
        <v>-2090</v>
      </c>
    </row>
    <row r="22" spans="2:42">
      <c r="B22" s="7">
        <v>51</v>
      </c>
      <c r="C22" s="16" t="s">
        <v>1</v>
      </c>
      <c r="D22" s="8">
        <v>75</v>
      </c>
      <c r="E22" s="15">
        <f t="shared" si="9"/>
        <v>255</v>
      </c>
      <c r="F22" s="2">
        <f t="shared" si="10"/>
        <v>-4570</v>
      </c>
      <c r="G22" s="2">
        <v>5</v>
      </c>
      <c r="H22" s="2">
        <f t="shared" si="6"/>
        <v>-4060</v>
      </c>
      <c r="I22" s="2">
        <f t="shared" si="4"/>
        <v>-406</v>
      </c>
      <c r="J22" s="2">
        <f t="shared" si="7"/>
        <v>-4466</v>
      </c>
      <c r="W22" s="7">
        <v>51</v>
      </c>
      <c r="X22" s="16" t="s">
        <v>1</v>
      </c>
      <c r="Y22" s="8">
        <v>75</v>
      </c>
      <c r="Z22" s="15">
        <f t="shared" si="11"/>
        <v>255</v>
      </c>
      <c r="AA22" s="2">
        <f t="shared" si="12"/>
        <v>-4570</v>
      </c>
      <c r="AB22" s="2">
        <v>5</v>
      </c>
      <c r="AC22" s="2">
        <f t="shared" si="13"/>
        <v>-4060</v>
      </c>
      <c r="AD22" s="2">
        <f t="shared" si="5"/>
        <v>-406</v>
      </c>
      <c r="AE22" s="2">
        <f t="shared" si="8"/>
        <v>-4466</v>
      </c>
    </row>
    <row r="23" spans="2:42">
      <c r="B23" s="7">
        <v>76</v>
      </c>
      <c r="C23" s="16" t="s">
        <v>1</v>
      </c>
      <c r="D23" s="8">
        <v>100</v>
      </c>
      <c r="E23" s="15">
        <f t="shared" si="9"/>
        <v>260</v>
      </c>
      <c r="F23" s="2">
        <f t="shared" si="10"/>
        <v>-4945</v>
      </c>
      <c r="G23" s="2">
        <v>6</v>
      </c>
      <c r="H23" s="2">
        <f t="shared" si="6"/>
        <v>-4425</v>
      </c>
      <c r="I23" s="2">
        <f t="shared" si="4"/>
        <v>-442</v>
      </c>
      <c r="J23" s="2">
        <f t="shared" si="7"/>
        <v>-4867</v>
      </c>
      <c r="W23" s="7">
        <v>76</v>
      </c>
      <c r="X23" s="16" t="s">
        <v>1</v>
      </c>
      <c r="Y23" s="8">
        <v>100</v>
      </c>
      <c r="Z23" s="15">
        <f t="shared" si="11"/>
        <v>260</v>
      </c>
      <c r="AA23" s="2">
        <f t="shared" si="12"/>
        <v>-4945</v>
      </c>
      <c r="AB23" s="2">
        <v>6</v>
      </c>
      <c r="AC23" s="2">
        <f t="shared" si="13"/>
        <v>-4425</v>
      </c>
      <c r="AD23" s="2">
        <f t="shared" si="5"/>
        <v>-442</v>
      </c>
      <c r="AE23" s="2">
        <f t="shared" si="8"/>
        <v>-4867</v>
      </c>
    </row>
    <row r="24" spans="2:42">
      <c r="B24" s="7">
        <v>101</v>
      </c>
      <c r="C24" s="16" t="s">
        <v>1</v>
      </c>
      <c r="D24" s="8">
        <v>500</v>
      </c>
      <c r="E24" s="15">
        <f t="shared" si="9"/>
        <v>270</v>
      </c>
      <c r="F24" s="2">
        <f t="shared" si="10"/>
        <v>-5945</v>
      </c>
      <c r="G24" s="2">
        <v>7</v>
      </c>
      <c r="H24" s="2">
        <f t="shared" si="6"/>
        <v>-5405</v>
      </c>
      <c r="I24" s="2">
        <f t="shared" si="4"/>
        <v>-540</v>
      </c>
      <c r="J24" s="2">
        <f t="shared" si="7"/>
        <v>-5945</v>
      </c>
      <c r="W24" s="7">
        <v>101</v>
      </c>
      <c r="X24" s="16" t="s">
        <v>1</v>
      </c>
      <c r="Y24" s="8">
        <v>500</v>
      </c>
      <c r="Z24" s="15">
        <f t="shared" si="11"/>
        <v>270</v>
      </c>
      <c r="AA24" s="2">
        <f t="shared" si="12"/>
        <v>-5945</v>
      </c>
      <c r="AB24" s="2">
        <v>7</v>
      </c>
      <c r="AC24" s="2">
        <f t="shared" si="13"/>
        <v>-5405</v>
      </c>
      <c r="AD24" s="2">
        <f t="shared" si="5"/>
        <v>-540</v>
      </c>
      <c r="AE24" s="2">
        <f t="shared" si="8"/>
        <v>-5945</v>
      </c>
    </row>
    <row r="25" spans="2:42">
      <c r="B25" s="7">
        <v>501</v>
      </c>
      <c r="C25" s="16" t="s">
        <v>1</v>
      </c>
      <c r="D25" s="8">
        <v>3000</v>
      </c>
      <c r="E25" s="15">
        <f t="shared" si="9"/>
        <v>280</v>
      </c>
      <c r="F25" s="2">
        <f t="shared" si="10"/>
        <v>-10945</v>
      </c>
      <c r="G25" s="2">
        <v>8</v>
      </c>
      <c r="H25" s="2">
        <f t="shared" si="6"/>
        <v>-10385</v>
      </c>
      <c r="I25" s="2">
        <f t="shared" si="4"/>
        <v>-1038</v>
      </c>
      <c r="J25" s="2">
        <f t="shared" si="7"/>
        <v>-11423</v>
      </c>
      <c r="W25" s="7">
        <v>501</v>
      </c>
      <c r="X25" s="16" t="s">
        <v>1</v>
      </c>
      <c r="Y25" s="8">
        <v>3000</v>
      </c>
      <c r="Z25" s="15">
        <f t="shared" si="11"/>
        <v>280</v>
      </c>
      <c r="AA25" s="2">
        <f t="shared" si="12"/>
        <v>-10945</v>
      </c>
      <c r="AB25" s="2">
        <v>8</v>
      </c>
      <c r="AC25" s="2">
        <f t="shared" si="13"/>
        <v>-10385</v>
      </c>
      <c r="AD25" s="2">
        <f t="shared" si="5"/>
        <v>-1038</v>
      </c>
      <c r="AE25" s="2">
        <f t="shared" si="8"/>
        <v>-11423</v>
      </c>
    </row>
    <row r="26" spans="2:42">
      <c r="B26" s="7">
        <v>3001</v>
      </c>
      <c r="C26" s="16" t="s">
        <v>1</v>
      </c>
      <c r="D26" s="8"/>
      <c r="E26" s="15">
        <f t="shared" si="9"/>
        <v>290</v>
      </c>
      <c r="F26" s="2">
        <f t="shared" si="10"/>
        <v>-40945</v>
      </c>
      <c r="G26" s="2">
        <v>9</v>
      </c>
      <c r="H26" s="2">
        <f t="shared" si="6"/>
        <v>-40365</v>
      </c>
      <c r="I26" s="2">
        <f t="shared" si="4"/>
        <v>-4036</v>
      </c>
      <c r="J26" s="2">
        <f t="shared" si="7"/>
        <v>-44401</v>
      </c>
      <c r="W26" s="7">
        <v>3001</v>
      </c>
      <c r="X26" s="16" t="s">
        <v>1</v>
      </c>
      <c r="Y26" s="8"/>
      <c r="Z26" s="15">
        <f t="shared" si="11"/>
        <v>290</v>
      </c>
      <c r="AA26" s="2">
        <f t="shared" si="12"/>
        <v>-40945</v>
      </c>
      <c r="AB26" s="2">
        <v>9</v>
      </c>
      <c r="AC26" s="2">
        <f t="shared" si="13"/>
        <v>-40365</v>
      </c>
      <c r="AD26" s="2">
        <f t="shared" si="5"/>
        <v>-4036</v>
      </c>
      <c r="AE26" s="2">
        <f t="shared" si="8"/>
        <v>-44401</v>
      </c>
    </row>
    <row r="27" spans="2:42">
      <c r="B27" s="1">
        <f>X4</f>
        <v>2</v>
      </c>
      <c r="D27" s="11">
        <f>U17</f>
        <v>0</v>
      </c>
      <c r="W27" s="1">
        <f>Y4</f>
        <v>2</v>
      </c>
      <c r="Y27" s="11">
        <f>AP17</f>
        <v>0</v>
      </c>
    </row>
    <row r="30" spans="2:42">
      <c r="B30" t="s">
        <v>13</v>
      </c>
      <c r="E30" s="13" t="s">
        <v>3</v>
      </c>
      <c r="F30" s="2"/>
      <c r="G30" s="2"/>
      <c r="H30" s="13" t="s">
        <v>2</v>
      </c>
      <c r="I30" s="13" t="s">
        <v>5</v>
      </c>
      <c r="J30" s="13" t="s">
        <v>6</v>
      </c>
    </row>
    <row r="31" spans="2:42">
      <c r="B31" s="9"/>
      <c r="C31" s="16" t="s">
        <v>1</v>
      </c>
      <c r="D31" s="10">
        <v>4</v>
      </c>
      <c r="E31" s="14"/>
      <c r="F31" s="2"/>
      <c r="G31" s="2">
        <v>0</v>
      </c>
      <c r="H31" s="15">
        <v>500</v>
      </c>
      <c r="I31" s="2">
        <f t="shared" ref="I31:I40" si="14">ROUNDDOWN(H31*0.1,0)</f>
        <v>50</v>
      </c>
      <c r="J31" s="2">
        <f>ROUNDDOWN(H31+I31,0)</f>
        <v>550</v>
      </c>
      <c r="L31" s="2">
        <f>IF(B40&lt;B32,0,1)</f>
        <v>1</v>
      </c>
      <c r="M31" s="2">
        <f>IF(B40&lt;B33,0,1)</f>
        <v>1</v>
      </c>
      <c r="N31" s="2">
        <f>IF(B40&lt;B34,0,1)</f>
        <v>1</v>
      </c>
      <c r="O31" s="2">
        <f>IF(B40&lt;B35,0,1)</f>
        <v>1</v>
      </c>
      <c r="P31" s="2">
        <f>IF(B40&lt;B36,0,1)</f>
        <v>1</v>
      </c>
      <c r="Q31" s="2">
        <f>IF(B40&lt;B37,0,1)</f>
        <v>1</v>
      </c>
      <c r="R31" s="2">
        <f>IF(B40&lt;B38,0,1)</f>
        <v>1</v>
      </c>
      <c r="S31" s="2">
        <f>IF(B40&lt;B39,0,1)</f>
        <v>1</v>
      </c>
      <c r="T31" s="2"/>
      <c r="U31" s="11">
        <f>SUM(L31:T31)</f>
        <v>8</v>
      </c>
      <c r="W31" s="51">
        <f>下水道使用料計算表!C13</f>
        <v>3002</v>
      </c>
      <c r="X31" s="2">
        <f>W31/2</f>
        <v>1501</v>
      </c>
      <c r="Y31" s="2">
        <f>W31/2</f>
        <v>1501</v>
      </c>
    </row>
    <row r="32" spans="2:42">
      <c r="B32" s="3">
        <v>5</v>
      </c>
      <c r="C32" s="17" t="s">
        <v>1</v>
      </c>
      <c r="D32" s="4">
        <v>8</v>
      </c>
      <c r="E32" s="15">
        <v>110</v>
      </c>
      <c r="F32" s="2">
        <f>(D31*E32-H31)*-1</f>
        <v>60</v>
      </c>
      <c r="G32" s="2">
        <v>1</v>
      </c>
      <c r="H32" s="2">
        <f t="shared" ref="H32:H39" si="15">$B$40*E32+F32</f>
        <v>330280</v>
      </c>
      <c r="I32" s="2">
        <f t="shared" si="14"/>
        <v>33028</v>
      </c>
      <c r="J32" s="2">
        <f t="shared" ref="J32:J40" si="16">ROUNDDOWN(H32+I32,0)</f>
        <v>363308</v>
      </c>
      <c r="W32" s="52"/>
      <c r="X32" s="19">
        <f>ROUNDUP(X31,0)</f>
        <v>1501</v>
      </c>
      <c r="Y32" s="19">
        <f>ROUNDDOWN(Y31,0)</f>
        <v>1501</v>
      </c>
    </row>
    <row r="33" spans="2:42">
      <c r="B33" s="9">
        <v>9</v>
      </c>
      <c r="C33" s="16" t="s">
        <v>1</v>
      </c>
      <c r="D33" s="10">
        <v>20</v>
      </c>
      <c r="E33" s="15">
        <v>120</v>
      </c>
      <c r="F33" s="2">
        <f t="shared" ref="F33:F39" si="17">D32*(E33-E32)*-1+F32</f>
        <v>-20</v>
      </c>
      <c r="G33" s="2">
        <v>2</v>
      </c>
      <c r="H33" s="2">
        <f t="shared" si="15"/>
        <v>360220</v>
      </c>
      <c r="I33" s="2">
        <f t="shared" si="14"/>
        <v>36022</v>
      </c>
      <c r="J33" s="2">
        <f t="shared" si="16"/>
        <v>396242</v>
      </c>
    </row>
    <row r="34" spans="2:42">
      <c r="B34" s="5">
        <v>21</v>
      </c>
      <c r="C34" s="18" t="s">
        <v>1</v>
      </c>
      <c r="D34" s="6">
        <v>30</v>
      </c>
      <c r="E34" s="15">
        <v>160</v>
      </c>
      <c r="F34" s="2">
        <f t="shared" si="17"/>
        <v>-820</v>
      </c>
      <c r="G34" s="2">
        <v>3</v>
      </c>
      <c r="H34" s="2">
        <f t="shared" si="15"/>
        <v>479500</v>
      </c>
      <c r="I34" s="2">
        <f t="shared" si="14"/>
        <v>47950</v>
      </c>
      <c r="J34" s="2">
        <f t="shared" si="16"/>
        <v>527450</v>
      </c>
      <c r="X34" s="49">
        <f>LOOKUP(D53,G44:G52,H44:H52)</f>
        <v>354280</v>
      </c>
      <c r="Y34" s="50"/>
      <c r="Z34" s="49">
        <f>LOOKUP(D53,G44:G52,J44:J52)</f>
        <v>389708</v>
      </c>
      <c r="AA34" s="50"/>
    </row>
    <row r="35" spans="2:42">
      <c r="B35" s="9">
        <v>31</v>
      </c>
      <c r="C35" s="16" t="s">
        <v>1</v>
      </c>
      <c r="D35" s="10">
        <v>50</v>
      </c>
      <c r="E35" s="15">
        <v>210</v>
      </c>
      <c r="F35" s="2">
        <f t="shared" si="17"/>
        <v>-2320</v>
      </c>
      <c r="G35" s="2">
        <v>4</v>
      </c>
      <c r="H35" s="2">
        <f t="shared" si="15"/>
        <v>628100</v>
      </c>
      <c r="I35" s="2">
        <f t="shared" si="14"/>
        <v>62810</v>
      </c>
      <c r="J35" s="2">
        <f t="shared" si="16"/>
        <v>690910</v>
      </c>
      <c r="X35" s="49">
        <f>LOOKUP(Y53,AB44:AB52,AC44:AC52)</f>
        <v>354280</v>
      </c>
      <c r="Y35" s="50"/>
      <c r="Z35" s="49">
        <f>LOOKUP(Y53,AB44:AB52,AE44:AE52)</f>
        <v>389708</v>
      </c>
      <c r="AA35" s="50"/>
    </row>
    <row r="36" spans="2:42">
      <c r="B36" s="7">
        <v>51</v>
      </c>
      <c r="C36" s="16" t="s">
        <v>1</v>
      </c>
      <c r="D36" s="8">
        <v>75</v>
      </c>
      <c r="E36" s="15">
        <v>255</v>
      </c>
      <c r="F36" s="2">
        <f t="shared" si="17"/>
        <v>-4570</v>
      </c>
      <c r="G36" s="2">
        <v>5</v>
      </c>
      <c r="H36" s="2">
        <f t="shared" si="15"/>
        <v>760940</v>
      </c>
      <c r="I36" s="2">
        <f t="shared" si="14"/>
        <v>76094</v>
      </c>
      <c r="J36" s="2">
        <f t="shared" si="16"/>
        <v>837034</v>
      </c>
    </row>
    <row r="37" spans="2:42">
      <c r="B37" s="7">
        <v>76</v>
      </c>
      <c r="C37" s="16" t="s">
        <v>1</v>
      </c>
      <c r="D37" s="8">
        <v>100</v>
      </c>
      <c r="E37" s="15">
        <v>260</v>
      </c>
      <c r="F37" s="2">
        <f t="shared" si="17"/>
        <v>-4945</v>
      </c>
      <c r="G37" s="2">
        <v>6</v>
      </c>
      <c r="H37" s="2">
        <f t="shared" si="15"/>
        <v>775575</v>
      </c>
      <c r="I37" s="2">
        <f t="shared" si="14"/>
        <v>77557</v>
      </c>
      <c r="J37" s="2">
        <f t="shared" si="16"/>
        <v>853132</v>
      </c>
    </row>
    <row r="38" spans="2:42">
      <c r="B38" s="7">
        <v>101</v>
      </c>
      <c r="C38" s="16" t="s">
        <v>1</v>
      </c>
      <c r="D38" s="8">
        <v>500</v>
      </c>
      <c r="E38" s="15">
        <v>270</v>
      </c>
      <c r="F38" s="2">
        <f t="shared" si="17"/>
        <v>-5945</v>
      </c>
      <c r="G38" s="2">
        <v>7</v>
      </c>
      <c r="H38" s="2">
        <f t="shared" si="15"/>
        <v>804595</v>
      </c>
      <c r="I38" s="2">
        <f t="shared" si="14"/>
        <v>80459</v>
      </c>
      <c r="J38" s="2">
        <f t="shared" si="16"/>
        <v>885054</v>
      </c>
    </row>
    <row r="39" spans="2:42">
      <c r="B39" s="7">
        <v>501</v>
      </c>
      <c r="C39" s="16" t="s">
        <v>1</v>
      </c>
      <c r="D39" s="8"/>
      <c r="E39" s="15">
        <v>225</v>
      </c>
      <c r="F39" s="2">
        <f t="shared" si="17"/>
        <v>16555</v>
      </c>
      <c r="G39" s="2">
        <v>8</v>
      </c>
      <c r="H39" s="2">
        <f t="shared" si="15"/>
        <v>692005</v>
      </c>
      <c r="I39" s="2">
        <f t="shared" si="14"/>
        <v>69200</v>
      </c>
      <c r="J39" s="2">
        <f t="shared" si="16"/>
        <v>761205</v>
      </c>
    </row>
    <row r="40" spans="2:42">
      <c r="B40" s="1">
        <f>下水道使用料計算表!J13</f>
        <v>3002</v>
      </c>
      <c r="D40" s="11">
        <f>U31</f>
        <v>8</v>
      </c>
      <c r="I40" s="2">
        <f t="shared" si="14"/>
        <v>0</v>
      </c>
      <c r="J40" s="2">
        <f t="shared" si="16"/>
        <v>0</v>
      </c>
    </row>
    <row r="43" spans="2:42">
      <c r="B43" t="s">
        <v>13</v>
      </c>
      <c r="E43" s="13" t="s">
        <v>3</v>
      </c>
      <c r="F43" s="2"/>
      <c r="G43" s="2"/>
      <c r="H43" s="13" t="s">
        <v>2</v>
      </c>
      <c r="I43" s="13" t="s">
        <v>5</v>
      </c>
      <c r="J43" s="13" t="s">
        <v>6</v>
      </c>
      <c r="W43" t="s">
        <v>13</v>
      </c>
      <c r="Z43" s="13" t="s">
        <v>3</v>
      </c>
      <c r="AA43" s="2"/>
      <c r="AB43" s="2"/>
      <c r="AC43" s="13" t="s">
        <v>2</v>
      </c>
      <c r="AD43" s="13" t="s">
        <v>5</v>
      </c>
      <c r="AE43" s="13" t="s">
        <v>6</v>
      </c>
    </row>
    <row r="44" spans="2:42">
      <c r="B44" s="9"/>
      <c r="C44" s="16" t="s">
        <v>1</v>
      </c>
      <c r="D44" s="10">
        <v>4</v>
      </c>
      <c r="E44" s="14"/>
      <c r="F44" s="2"/>
      <c r="G44" s="2">
        <v>0</v>
      </c>
      <c r="H44" s="15">
        <f>H31</f>
        <v>500</v>
      </c>
      <c r="I44" s="2">
        <f t="shared" ref="I44:I52" si="18">ROUNDDOWN(H44*0.1,0)</f>
        <v>50</v>
      </c>
      <c r="J44" s="2">
        <f>ROUNDDOWN(H44+I44,0)</f>
        <v>550</v>
      </c>
      <c r="L44" s="2">
        <f>IF(B53&lt;B45,0,1)</f>
        <v>1</v>
      </c>
      <c r="M44" s="2">
        <f>IF(B53&lt;B46,0,1)</f>
        <v>1</v>
      </c>
      <c r="N44" s="2">
        <f>IF(B53&lt;B47,0,1)</f>
        <v>1</v>
      </c>
      <c r="O44" s="2">
        <f>IF(B53&lt;B48,0,1)</f>
        <v>1</v>
      </c>
      <c r="P44" s="2">
        <f>IF(B53&lt;B49,0,1)</f>
        <v>1</v>
      </c>
      <c r="Q44" s="2">
        <f>IF(B53&lt;B50,0,1)</f>
        <v>1</v>
      </c>
      <c r="R44" s="2">
        <f>IF(B53&lt;B51,0,1)</f>
        <v>1</v>
      </c>
      <c r="S44" s="2">
        <f>IF(B53&lt;B52,0,1)</f>
        <v>1</v>
      </c>
      <c r="T44" s="2"/>
      <c r="U44" s="11">
        <f>SUM(L44:T44)</f>
        <v>8</v>
      </c>
      <c r="W44" s="9"/>
      <c r="X44" s="16" t="s">
        <v>1</v>
      </c>
      <c r="Y44" s="10">
        <v>4</v>
      </c>
      <c r="Z44" s="14"/>
      <c r="AA44" s="2"/>
      <c r="AB44" s="2">
        <v>0</v>
      </c>
      <c r="AC44" s="15">
        <f>H31</f>
        <v>500</v>
      </c>
      <c r="AD44" s="2">
        <f t="shared" ref="AD44:AD52" si="19">ROUNDDOWN(AC44*0.1,0)</f>
        <v>50</v>
      </c>
      <c r="AE44" s="2">
        <f>ROUNDDOWN(AC44+AD44,0)</f>
        <v>550</v>
      </c>
      <c r="AG44" s="2">
        <f>IF(W53&lt;W45,0,1)</f>
        <v>1</v>
      </c>
      <c r="AH44" s="2">
        <f>IF(W53&lt;W46,0,1)</f>
        <v>1</v>
      </c>
      <c r="AI44" s="2">
        <f>IF(W53&lt;W47,0,1)</f>
        <v>1</v>
      </c>
      <c r="AJ44" s="2">
        <f>IF(W53&lt;W48,0,1)</f>
        <v>1</v>
      </c>
      <c r="AK44" s="2">
        <f>IF(W53&lt;W49,0,1)</f>
        <v>1</v>
      </c>
      <c r="AL44" s="2">
        <f>IF(W53&lt;W50,0,1)</f>
        <v>1</v>
      </c>
      <c r="AM44" s="2">
        <f>IF(W53&lt;W51,0,1)</f>
        <v>1</v>
      </c>
      <c r="AN44" s="2">
        <f>IF(W53&lt;W52,0,1)</f>
        <v>1</v>
      </c>
      <c r="AO44" s="2"/>
      <c r="AP44" s="11">
        <f>SUM(AG44:AO44)</f>
        <v>8</v>
      </c>
    </row>
    <row r="45" spans="2:42">
      <c r="B45" s="3">
        <v>5</v>
      </c>
      <c r="C45" s="17" t="s">
        <v>1</v>
      </c>
      <c r="D45" s="4">
        <v>8</v>
      </c>
      <c r="E45" s="15">
        <f>E32</f>
        <v>110</v>
      </c>
      <c r="F45" s="2">
        <f>(D44*E45-H44)*-1</f>
        <v>60</v>
      </c>
      <c r="G45" s="2">
        <v>1</v>
      </c>
      <c r="H45" s="2">
        <f>$B$53*E45+F45</f>
        <v>165170</v>
      </c>
      <c r="I45" s="2">
        <f t="shared" si="18"/>
        <v>16517</v>
      </c>
      <c r="J45" s="2">
        <f t="shared" ref="J45:J52" si="20">ROUNDDOWN(H45+I45,0)</f>
        <v>181687</v>
      </c>
      <c r="W45" s="3">
        <v>5</v>
      </c>
      <c r="X45" s="17" t="s">
        <v>1</v>
      </c>
      <c r="Y45" s="4">
        <v>8</v>
      </c>
      <c r="Z45" s="15">
        <f>E32</f>
        <v>110</v>
      </c>
      <c r="AA45" s="2">
        <f>(Y44*Z45-AC44)*-1</f>
        <v>60</v>
      </c>
      <c r="AB45" s="2">
        <v>1</v>
      </c>
      <c r="AC45" s="2">
        <f t="shared" ref="AC45:AC52" si="21">$W$53*Z45+AA45</f>
        <v>165170</v>
      </c>
      <c r="AD45" s="2">
        <f t="shared" si="19"/>
        <v>16517</v>
      </c>
      <c r="AE45" s="2">
        <f t="shared" ref="AE45:AE52" si="22">ROUNDDOWN(AC45+AD45,0)</f>
        <v>181687</v>
      </c>
    </row>
    <row r="46" spans="2:42">
      <c r="B46" s="9">
        <v>9</v>
      </c>
      <c r="C46" s="16" t="s">
        <v>1</v>
      </c>
      <c r="D46" s="10">
        <v>20</v>
      </c>
      <c r="E46" s="15">
        <f t="shared" ref="E46:E52" si="23">E33</f>
        <v>120</v>
      </c>
      <c r="F46" s="2">
        <f t="shared" ref="F46:F52" si="24">D45*(E46-E45)*-1+F45</f>
        <v>-20</v>
      </c>
      <c r="G46" s="2">
        <v>2</v>
      </c>
      <c r="H46" s="2">
        <f t="shared" ref="H46:H52" si="25">$B$53*E46+F46</f>
        <v>180100</v>
      </c>
      <c r="I46" s="2">
        <f t="shared" si="18"/>
        <v>18010</v>
      </c>
      <c r="J46" s="2">
        <f t="shared" si="20"/>
        <v>198110</v>
      </c>
      <c r="W46" s="9">
        <v>9</v>
      </c>
      <c r="X46" s="16" t="s">
        <v>1</v>
      </c>
      <c r="Y46" s="10">
        <v>20</v>
      </c>
      <c r="Z46" s="15">
        <f t="shared" ref="Z46:Z52" si="26">E33</f>
        <v>120</v>
      </c>
      <c r="AA46" s="2">
        <f t="shared" ref="AA46:AA52" si="27">Y45*(Z46-Z45)*-1+AA45</f>
        <v>-20</v>
      </c>
      <c r="AB46" s="2">
        <v>2</v>
      </c>
      <c r="AC46" s="2">
        <f t="shared" si="21"/>
        <v>180100</v>
      </c>
      <c r="AD46" s="2">
        <f t="shared" si="19"/>
        <v>18010</v>
      </c>
      <c r="AE46" s="2">
        <f t="shared" si="22"/>
        <v>198110</v>
      </c>
    </row>
    <row r="47" spans="2:42">
      <c r="B47" s="5">
        <v>21</v>
      </c>
      <c r="C47" s="18" t="s">
        <v>1</v>
      </c>
      <c r="D47" s="6">
        <v>30</v>
      </c>
      <c r="E47" s="15">
        <f t="shared" si="23"/>
        <v>160</v>
      </c>
      <c r="F47" s="2">
        <f t="shared" si="24"/>
        <v>-820</v>
      </c>
      <c r="G47" s="2">
        <v>3</v>
      </c>
      <c r="H47" s="2">
        <f t="shared" si="25"/>
        <v>239340</v>
      </c>
      <c r="I47" s="2">
        <f t="shared" si="18"/>
        <v>23934</v>
      </c>
      <c r="J47" s="2">
        <f t="shared" si="20"/>
        <v>263274</v>
      </c>
      <c r="W47" s="5">
        <v>21</v>
      </c>
      <c r="X47" s="18" t="s">
        <v>1</v>
      </c>
      <c r="Y47" s="6">
        <v>30</v>
      </c>
      <c r="Z47" s="15">
        <f t="shared" si="26"/>
        <v>160</v>
      </c>
      <c r="AA47" s="2">
        <f t="shared" si="27"/>
        <v>-820</v>
      </c>
      <c r="AB47" s="2">
        <v>3</v>
      </c>
      <c r="AC47" s="2">
        <f t="shared" si="21"/>
        <v>239340</v>
      </c>
      <c r="AD47" s="2">
        <f t="shared" si="19"/>
        <v>23934</v>
      </c>
      <c r="AE47" s="2">
        <f t="shared" si="22"/>
        <v>263274</v>
      </c>
    </row>
    <row r="48" spans="2:42">
      <c r="B48" s="9">
        <v>31</v>
      </c>
      <c r="C48" s="16" t="s">
        <v>1</v>
      </c>
      <c r="D48" s="10">
        <v>50</v>
      </c>
      <c r="E48" s="15">
        <f t="shared" si="23"/>
        <v>210</v>
      </c>
      <c r="F48" s="2">
        <f t="shared" si="24"/>
        <v>-2320</v>
      </c>
      <c r="G48" s="2">
        <v>4</v>
      </c>
      <c r="H48" s="2">
        <f t="shared" si="25"/>
        <v>312890</v>
      </c>
      <c r="I48" s="2">
        <f t="shared" si="18"/>
        <v>31289</v>
      </c>
      <c r="J48" s="2">
        <f t="shared" si="20"/>
        <v>344179</v>
      </c>
      <c r="W48" s="9">
        <v>31</v>
      </c>
      <c r="X48" s="16" t="s">
        <v>1</v>
      </c>
      <c r="Y48" s="10">
        <v>50</v>
      </c>
      <c r="Z48" s="15">
        <f t="shared" si="26"/>
        <v>210</v>
      </c>
      <c r="AA48" s="2">
        <f t="shared" si="27"/>
        <v>-2320</v>
      </c>
      <c r="AB48" s="2">
        <v>4</v>
      </c>
      <c r="AC48" s="2">
        <f t="shared" si="21"/>
        <v>312890</v>
      </c>
      <c r="AD48" s="2">
        <f t="shared" si="19"/>
        <v>31289</v>
      </c>
      <c r="AE48" s="2">
        <f t="shared" si="22"/>
        <v>344179</v>
      </c>
    </row>
    <row r="49" spans="2:31">
      <c r="B49" s="7">
        <v>51</v>
      </c>
      <c r="C49" s="16" t="s">
        <v>1</v>
      </c>
      <c r="D49" s="8">
        <v>75</v>
      </c>
      <c r="E49" s="15">
        <f t="shared" si="23"/>
        <v>255</v>
      </c>
      <c r="F49" s="2">
        <f t="shared" si="24"/>
        <v>-4570</v>
      </c>
      <c r="G49" s="2">
        <v>5</v>
      </c>
      <c r="H49" s="2">
        <f t="shared" si="25"/>
        <v>378185</v>
      </c>
      <c r="I49" s="2">
        <f t="shared" si="18"/>
        <v>37818</v>
      </c>
      <c r="J49" s="2">
        <f t="shared" si="20"/>
        <v>416003</v>
      </c>
      <c r="W49" s="7">
        <v>51</v>
      </c>
      <c r="X49" s="16" t="s">
        <v>1</v>
      </c>
      <c r="Y49" s="8">
        <v>75</v>
      </c>
      <c r="Z49" s="15">
        <f t="shared" si="26"/>
        <v>255</v>
      </c>
      <c r="AA49" s="2">
        <f t="shared" si="27"/>
        <v>-4570</v>
      </c>
      <c r="AB49" s="2">
        <v>5</v>
      </c>
      <c r="AC49" s="2">
        <f t="shared" si="21"/>
        <v>378185</v>
      </c>
      <c r="AD49" s="2">
        <f t="shared" si="19"/>
        <v>37818</v>
      </c>
      <c r="AE49" s="2">
        <f t="shared" si="22"/>
        <v>416003</v>
      </c>
    </row>
    <row r="50" spans="2:31">
      <c r="B50" s="7">
        <v>76</v>
      </c>
      <c r="C50" s="16" t="s">
        <v>1</v>
      </c>
      <c r="D50" s="8">
        <v>100</v>
      </c>
      <c r="E50" s="15">
        <f t="shared" si="23"/>
        <v>260</v>
      </c>
      <c r="F50" s="2">
        <f t="shared" si="24"/>
        <v>-4945</v>
      </c>
      <c r="G50" s="2">
        <v>6</v>
      </c>
      <c r="H50" s="2">
        <f t="shared" si="25"/>
        <v>385315</v>
      </c>
      <c r="I50" s="2">
        <f t="shared" si="18"/>
        <v>38531</v>
      </c>
      <c r="J50" s="2">
        <f t="shared" si="20"/>
        <v>423846</v>
      </c>
      <c r="W50" s="7">
        <v>76</v>
      </c>
      <c r="X50" s="16" t="s">
        <v>1</v>
      </c>
      <c r="Y50" s="8">
        <v>100</v>
      </c>
      <c r="Z50" s="15">
        <f t="shared" si="26"/>
        <v>260</v>
      </c>
      <c r="AA50" s="2">
        <f t="shared" si="27"/>
        <v>-4945</v>
      </c>
      <c r="AB50" s="2">
        <v>6</v>
      </c>
      <c r="AC50" s="2">
        <f t="shared" si="21"/>
        <v>385315</v>
      </c>
      <c r="AD50" s="2">
        <f t="shared" si="19"/>
        <v>38531</v>
      </c>
      <c r="AE50" s="2">
        <f t="shared" si="22"/>
        <v>423846</v>
      </c>
    </row>
    <row r="51" spans="2:31">
      <c r="B51" s="7">
        <v>101</v>
      </c>
      <c r="C51" s="16" t="s">
        <v>1</v>
      </c>
      <c r="D51" s="8">
        <v>500</v>
      </c>
      <c r="E51" s="15">
        <f t="shared" si="23"/>
        <v>270</v>
      </c>
      <c r="F51" s="2">
        <f t="shared" si="24"/>
        <v>-5945</v>
      </c>
      <c r="G51" s="2">
        <v>7</v>
      </c>
      <c r="H51" s="2">
        <f t="shared" si="25"/>
        <v>399325</v>
      </c>
      <c r="I51" s="2">
        <f t="shared" si="18"/>
        <v>39932</v>
      </c>
      <c r="J51" s="2">
        <f t="shared" si="20"/>
        <v>439257</v>
      </c>
      <c r="W51" s="7">
        <v>101</v>
      </c>
      <c r="X51" s="16" t="s">
        <v>1</v>
      </c>
      <c r="Y51" s="8">
        <v>500</v>
      </c>
      <c r="Z51" s="15">
        <f t="shared" si="26"/>
        <v>270</v>
      </c>
      <c r="AA51" s="2">
        <f t="shared" si="27"/>
        <v>-5945</v>
      </c>
      <c r="AB51" s="2">
        <v>7</v>
      </c>
      <c r="AC51" s="2">
        <f t="shared" si="21"/>
        <v>399325</v>
      </c>
      <c r="AD51" s="2">
        <f t="shared" si="19"/>
        <v>39932</v>
      </c>
      <c r="AE51" s="2">
        <f t="shared" si="22"/>
        <v>439257</v>
      </c>
    </row>
    <row r="52" spans="2:31">
      <c r="B52" s="7">
        <v>501</v>
      </c>
      <c r="C52" s="16" t="s">
        <v>1</v>
      </c>
      <c r="D52" s="8"/>
      <c r="E52" s="15">
        <f t="shared" si="23"/>
        <v>225</v>
      </c>
      <c r="F52" s="2">
        <f t="shared" si="24"/>
        <v>16555</v>
      </c>
      <c r="G52" s="2">
        <v>8</v>
      </c>
      <c r="H52" s="2">
        <f t="shared" si="25"/>
        <v>354280</v>
      </c>
      <c r="I52" s="2">
        <f t="shared" si="18"/>
        <v>35428</v>
      </c>
      <c r="J52" s="2">
        <f t="shared" si="20"/>
        <v>389708</v>
      </c>
      <c r="W52" s="7">
        <v>501</v>
      </c>
      <c r="X52" s="16" t="s">
        <v>1</v>
      </c>
      <c r="Y52" s="8"/>
      <c r="Z52" s="15">
        <f t="shared" si="26"/>
        <v>225</v>
      </c>
      <c r="AA52" s="2">
        <f t="shared" si="27"/>
        <v>16555</v>
      </c>
      <c r="AB52" s="2">
        <v>8</v>
      </c>
      <c r="AC52" s="2">
        <f t="shared" si="21"/>
        <v>354280</v>
      </c>
      <c r="AD52" s="2">
        <f t="shared" si="19"/>
        <v>35428</v>
      </c>
      <c r="AE52" s="2">
        <f t="shared" si="22"/>
        <v>389708</v>
      </c>
    </row>
    <row r="53" spans="2:31">
      <c r="B53" s="1">
        <f>X32</f>
        <v>1501</v>
      </c>
      <c r="D53" s="11">
        <f>U44</f>
        <v>8</v>
      </c>
      <c r="W53" s="1">
        <f>Y32</f>
        <v>1501</v>
      </c>
      <c r="Y53" s="11">
        <f>AP44</f>
        <v>8</v>
      </c>
    </row>
  </sheetData>
  <sheetProtection algorithmName="SHA-512" hashValue="RIrMnf0Axexvwl7tfrgL/bWYfaaQzvEWI3sSUDrvvhNGgAETagiYyKOkzheFlwGSQem8U3MIANR1HgYGCRN1lQ==" saltValue="4AZb2+s9T6lyMjb7VLxkvg==" spinCount="100000" sheet="1" objects="1" scenarios="1"/>
  <mergeCells count="10">
    <mergeCell ref="X34:Y34"/>
    <mergeCell ref="Z34:AA34"/>
    <mergeCell ref="X35:Y35"/>
    <mergeCell ref="Z35:AA35"/>
    <mergeCell ref="W3:W4"/>
    <mergeCell ref="X6:Y6"/>
    <mergeCell ref="Z6:AA6"/>
    <mergeCell ref="X7:Y7"/>
    <mergeCell ref="Z7:AA7"/>
    <mergeCell ref="W31:W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53"/>
  <sheetViews>
    <sheetView workbookViewId="0">
      <selection activeCell="J71" sqref="J71"/>
    </sheetView>
  </sheetViews>
  <sheetFormatPr defaultRowHeight="13.5"/>
  <cols>
    <col min="2" max="2" width="5.5" bestFit="1" customWidth="1"/>
    <col min="3" max="3" width="3.375" bestFit="1" customWidth="1"/>
    <col min="4" max="4" width="5.5" bestFit="1" customWidth="1"/>
    <col min="5" max="5" width="5.25" bestFit="1" customWidth="1"/>
    <col min="6" max="6" width="7.5" bestFit="1" customWidth="1"/>
    <col min="7" max="7" width="3" customWidth="1"/>
    <col min="9" max="9" width="8.375" bestFit="1" customWidth="1"/>
    <col min="10" max="10" width="7.125" customWidth="1"/>
    <col min="11" max="11" width="1.75" customWidth="1"/>
    <col min="12" max="16" width="2.5" bestFit="1" customWidth="1"/>
    <col min="17" max="20" width="2.5" customWidth="1"/>
    <col min="21" max="21" width="2.5" bestFit="1" customWidth="1"/>
    <col min="23" max="23" width="6" customWidth="1"/>
    <col min="24" max="24" width="6.5" bestFit="1" customWidth="1"/>
    <col min="25" max="25" width="5.25" customWidth="1"/>
    <col min="26" max="26" width="5.25" bestFit="1" customWidth="1"/>
    <col min="27" max="27" width="7.5" bestFit="1" customWidth="1"/>
    <col min="28" max="28" width="2.5" bestFit="1" customWidth="1"/>
    <col min="29" max="29" width="7.5" bestFit="1" customWidth="1"/>
    <col min="30" max="31" width="7.125" bestFit="1" customWidth="1"/>
    <col min="32" max="32" width="2" customWidth="1"/>
    <col min="33" max="37" width="2.5" bestFit="1" customWidth="1"/>
    <col min="38" max="41" width="2.5" customWidth="1"/>
    <col min="42" max="42" width="2.5" bestFit="1" customWidth="1"/>
  </cols>
  <sheetData>
    <row r="2" spans="2:31">
      <c r="B2" t="s">
        <v>12</v>
      </c>
      <c r="E2" s="13" t="s">
        <v>3</v>
      </c>
      <c r="F2" s="2"/>
      <c r="G2" s="2"/>
      <c r="H2" s="13" t="s">
        <v>2</v>
      </c>
      <c r="I2" s="13" t="s">
        <v>5</v>
      </c>
      <c r="J2" s="13" t="s">
        <v>6</v>
      </c>
    </row>
    <row r="3" spans="2:31">
      <c r="B3" s="9"/>
      <c r="C3" s="16" t="s">
        <v>1</v>
      </c>
      <c r="D3" s="10">
        <v>4</v>
      </c>
      <c r="E3" s="14"/>
      <c r="F3" s="2"/>
      <c r="G3" s="2">
        <v>0</v>
      </c>
      <c r="H3" s="15">
        <v>365</v>
      </c>
      <c r="I3" s="2">
        <f t="shared" ref="I3:I12" si="0">ROUNDDOWN(H3*0.1,0)</f>
        <v>36</v>
      </c>
      <c r="J3" s="2">
        <f>ROUNDDOWN(H3+I3,0)</f>
        <v>401</v>
      </c>
      <c r="L3" s="2">
        <f>IF(B13&lt;B4,0,1)</f>
        <v>0</v>
      </c>
      <c r="M3" s="2">
        <f>IF(B13&lt;B5,0,1)</f>
        <v>0</v>
      </c>
      <c r="N3" s="2">
        <f>IF(B13&lt;B6,0,1)</f>
        <v>0</v>
      </c>
      <c r="O3" s="2">
        <f>IF(B13&lt;B7,0,1)</f>
        <v>0</v>
      </c>
      <c r="P3" s="2">
        <f>IF(B13&lt;B8,0,1)</f>
        <v>0</v>
      </c>
      <c r="Q3" s="2">
        <f>IF(B13&lt;B9,0,1)</f>
        <v>0</v>
      </c>
      <c r="R3" s="2">
        <f>IF(B13&lt;B10,0,1)</f>
        <v>0</v>
      </c>
      <c r="S3" s="2">
        <f>IF(B13&lt;B11,0,1)</f>
        <v>0</v>
      </c>
      <c r="T3" s="2">
        <f>IF(B13&lt;B12,0,1)</f>
        <v>0</v>
      </c>
      <c r="U3" s="11">
        <f>SUM(L3:T3)</f>
        <v>0</v>
      </c>
      <c r="W3" s="51">
        <f>下水道使用料計算表!C6</f>
        <v>4</v>
      </c>
      <c r="X3" s="2">
        <f>W3/2</f>
        <v>2</v>
      </c>
      <c r="Y3" s="2">
        <f>W3/2</f>
        <v>2</v>
      </c>
    </row>
    <row r="4" spans="2:31">
      <c r="B4" s="3">
        <v>5</v>
      </c>
      <c r="C4" s="17" t="s">
        <v>1</v>
      </c>
      <c r="D4" s="4">
        <v>8</v>
      </c>
      <c r="E4" s="15">
        <v>110</v>
      </c>
      <c r="F4" s="2">
        <f>(D3*E4-H3)*-1</f>
        <v>-75</v>
      </c>
      <c r="G4" s="2">
        <v>1</v>
      </c>
      <c r="H4" s="2">
        <f t="shared" ref="H4:H12" si="1">$B$13*E4+F4</f>
        <v>365</v>
      </c>
      <c r="I4" s="2">
        <f t="shared" si="0"/>
        <v>36</v>
      </c>
      <c r="J4" s="2">
        <f t="shared" ref="J4:J11" si="2">ROUNDDOWN(H4+I4,0)</f>
        <v>401</v>
      </c>
      <c r="W4" s="52"/>
      <c r="X4" s="19">
        <f>ROUNDUP(X3,0)</f>
        <v>2</v>
      </c>
      <c r="Y4" s="19">
        <f>ROUNDDOWN(Y3,0)</f>
        <v>2</v>
      </c>
    </row>
    <row r="5" spans="2:31">
      <c r="B5" s="9">
        <v>9</v>
      </c>
      <c r="C5" s="16" t="s">
        <v>1</v>
      </c>
      <c r="D5" s="10">
        <v>20</v>
      </c>
      <c r="E5" s="15">
        <v>120</v>
      </c>
      <c r="F5" s="2">
        <f t="shared" ref="F5:F12" si="3">D4*(E5-E4)*-1+F4</f>
        <v>-155</v>
      </c>
      <c r="G5" s="2">
        <v>2</v>
      </c>
      <c r="H5" s="2">
        <f t="shared" si="1"/>
        <v>325</v>
      </c>
      <c r="I5" s="2">
        <f t="shared" si="0"/>
        <v>32</v>
      </c>
      <c r="J5" s="2">
        <f t="shared" si="2"/>
        <v>357</v>
      </c>
    </row>
    <row r="6" spans="2:31">
      <c r="B6" s="5">
        <v>21</v>
      </c>
      <c r="C6" s="18" t="s">
        <v>1</v>
      </c>
      <c r="D6" s="6">
        <v>30</v>
      </c>
      <c r="E6" s="15">
        <v>160</v>
      </c>
      <c r="F6" s="2">
        <f t="shared" si="3"/>
        <v>-955</v>
      </c>
      <c r="G6" s="2">
        <v>3</v>
      </c>
      <c r="H6" s="2">
        <f t="shared" si="1"/>
        <v>-315</v>
      </c>
      <c r="I6" s="2">
        <f t="shared" si="0"/>
        <v>-31</v>
      </c>
      <c r="J6" s="2">
        <f t="shared" si="2"/>
        <v>-346</v>
      </c>
      <c r="X6" s="49">
        <f>LOOKUP(D27,G17:G26,H17:H26)</f>
        <v>365</v>
      </c>
      <c r="Y6" s="50"/>
      <c r="Z6" s="49">
        <f>LOOKUP(D27,G17:G26,J17:J26)</f>
        <v>401</v>
      </c>
      <c r="AA6" s="50"/>
    </row>
    <row r="7" spans="2:31">
      <c r="B7" s="9">
        <v>31</v>
      </c>
      <c r="C7" s="16" t="s">
        <v>1</v>
      </c>
      <c r="D7" s="10">
        <v>50</v>
      </c>
      <c r="E7" s="15">
        <v>210</v>
      </c>
      <c r="F7" s="2">
        <f t="shared" si="3"/>
        <v>-2455</v>
      </c>
      <c r="G7" s="2">
        <v>4</v>
      </c>
      <c r="H7" s="2">
        <f t="shared" si="1"/>
        <v>-1615</v>
      </c>
      <c r="I7" s="2">
        <f t="shared" si="0"/>
        <v>-161</v>
      </c>
      <c r="J7" s="2">
        <f t="shared" si="2"/>
        <v>-1776</v>
      </c>
      <c r="X7" s="49">
        <f>LOOKUP(Y27,AB17:AB26,AC17:AC26)</f>
        <v>365</v>
      </c>
      <c r="Y7" s="50"/>
      <c r="Z7" s="49">
        <f>LOOKUP(Y27,AB17:AB26,AE17:AE26)</f>
        <v>401</v>
      </c>
      <c r="AA7" s="50"/>
    </row>
    <row r="8" spans="2:31">
      <c r="B8" s="7">
        <v>51</v>
      </c>
      <c r="C8" s="16" t="s">
        <v>1</v>
      </c>
      <c r="D8" s="8">
        <v>75</v>
      </c>
      <c r="E8" s="15">
        <v>255</v>
      </c>
      <c r="F8" s="2">
        <f t="shared" si="3"/>
        <v>-4705</v>
      </c>
      <c r="G8" s="2">
        <v>5</v>
      </c>
      <c r="H8" s="2">
        <f t="shared" si="1"/>
        <v>-3685</v>
      </c>
      <c r="I8" s="2">
        <f t="shared" si="0"/>
        <v>-368</v>
      </c>
      <c r="J8" s="2">
        <f t="shared" si="2"/>
        <v>-4053</v>
      </c>
    </row>
    <row r="9" spans="2:31">
      <c r="B9" s="7">
        <v>76</v>
      </c>
      <c r="C9" s="16" t="s">
        <v>1</v>
      </c>
      <c r="D9" s="8">
        <v>100</v>
      </c>
      <c r="E9" s="15">
        <v>260</v>
      </c>
      <c r="F9" s="2">
        <f t="shared" si="3"/>
        <v>-5080</v>
      </c>
      <c r="G9" s="2">
        <v>6</v>
      </c>
      <c r="H9" s="2">
        <f t="shared" si="1"/>
        <v>-4040</v>
      </c>
      <c r="I9" s="2">
        <f t="shared" si="0"/>
        <v>-404</v>
      </c>
      <c r="J9" s="2">
        <f t="shared" si="2"/>
        <v>-4444</v>
      </c>
    </row>
    <row r="10" spans="2:31">
      <c r="B10" s="7">
        <v>101</v>
      </c>
      <c r="C10" s="16" t="s">
        <v>1</v>
      </c>
      <c r="D10" s="8">
        <v>500</v>
      </c>
      <c r="E10" s="15">
        <v>270</v>
      </c>
      <c r="F10" s="2">
        <f t="shared" si="3"/>
        <v>-6080</v>
      </c>
      <c r="G10" s="2">
        <v>7</v>
      </c>
      <c r="H10" s="2">
        <f t="shared" si="1"/>
        <v>-5000</v>
      </c>
      <c r="I10" s="2">
        <f t="shared" si="0"/>
        <v>-500</v>
      </c>
      <c r="J10" s="2">
        <f>ROUNDDOWN(H10+I10,0)</f>
        <v>-5500</v>
      </c>
    </row>
    <row r="11" spans="2:31">
      <c r="B11" s="7">
        <v>501</v>
      </c>
      <c r="C11" s="16" t="s">
        <v>1</v>
      </c>
      <c r="D11" s="8">
        <v>3000</v>
      </c>
      <c r="E11" s="15">
        <v>280</v>
      </c>
      <c r="F11" s="2">
        <f t="shared" si="3"/>
        <v>-11080</v>
      </c>
      <c r="G11" s="2">
        <v>8</v>
      </c>
      <c r="H11" s="2">
        <f t="shared" si="1"/>
        <v>-9960</v>
      </c>
      <c r="I11" s="2">
        <f t="shared" si="0"/>
        <v>-996</v>
      </c>
      <c r="J11" s="2">
        <f t="shared" si="2"/>
        <v>-10956</v>
      </c>
    </row>
    <row r="12" spans="2:31">
      <c r="B12" s="7">
        <v>3001</v>
      </c>
      <c r="C12" s="16" t="s">
        <v>1</v>
      </c>
      <c r="D12" s="8"/>
      <c r="E12" s="15">
        <v>290</v>
      </c>
      <c r="F12" s="2">
        <f t="shared" si="3"/>
        <v>-41080</v>
      </c>
      <c r="G12" s="2">
        <v>9</v>
      </c>
      <c r="H12" s="2">
        <f t="shared" si="1"/>
        <v>-39920</v>
      </c>
      <c r="I12" s="2">
        <f t="shared" si="0"/>
        <v>-3992</v>
      </c>
      <c r="J12" s="2">
        <f>ROUNDDOWN(H12+I12,0)</f>
        <v>-43912</v>
      </c>
    </row>
    <row r="13" spans="2:31">
      <c r="B13" s="1">
        <f>下水道使用料計算表!J6</f>
        <v>4</v>
      </c>
      <c r="D13" s="11">
        <f>U3</f>
        <v>0</v>
      </c>
    </row>
    <row r="16" spans="2:31">
      <c r="B16" t="s">
        <v>12</v>
      </c>
      <c r="E16" s="13" t="s">
        <v>3</v>
      </c>
      <c r="F16" s="2"/>
      <c r="G16" s="2"/>
      <c r="H16" s="13" t="s">
        <v>2</v>
      </c>
      <c r="I16" s="13" t="s">
        <v>5</v>
      </c>
      <c r="J16" s="13" t="s">
        <v>6</v>
      </c>
      <c r="W16" t="s">
        <v>12</v>
      </c>
      <c r="Z16" s="13" t="s">
        <v>3</v>
      </c>
      <c r="AA16" s="2"/>
      <c r="AB16" s="2"/>
      <c r="AC16" s="13" t="s">
        <v>2</v>
      </c>
      <c r="AD16" s="13" t="s">
        <v>5</v>
      </c>
      <c r="AE16" s="13" t="s">
        <v>6</v>
      </c>
    </row>
    <row r="17" spans="2:42">
      <c r="B17" s="9"/>
      <c r="C17" s="16" t="s">
        <v>1</v>
      </c>
      <c r="D17" s="10">
        <v>4</v>
      </c>
      <c r="E17" s="14"/>
      <c r="F17" s="2"/>
      <c r="G17" s="2">
        <v>0</v>
      </c>
      <c r="H17" s="15">
        <f>H3</f>
        <v>365</v>
      </c>
      <c r="I17" s="2">
        <f t="shared" ref="I17:I26" si="4">ROUNDDOWN(H17*0.1,0)</f>
        <v>36</v>
      </c>
      <c r="J17" s="2">
        <f>ROUNDDOWN(H17+I17,0)</f>
        <v>401</v>
      </c>
      <c r="L17" s="2">
        <f>IF(B27&lt;B18,0,1)</f>
        <v>0</v>
      </c>
      <c r="M17" s="2">
        <f>IF(B27&lt;B19,0,1)</f>
        <v>0</v>
      </c>
      <c r="N17" s="2">
        <f>IF(B27&lt;B20,0,1)</f>
        <v>0</v>
      </c>
      <c r="O17" s="2">
        <f>IF(B27&lt;B21,0,1)</f>
        <v>0</v>
      </c>
      <c r="P17" s="2">
        <f>IF(B27&lt;B22,0,1)</f>
        <v>0</v>
      </c>
      <c r="Q17" s="2">
        <f>IF(B27&lt;B23,0,1)</f>
        <v>0</v>
      </c>
      <c r="R17" s="2">
        <f>IF(B27&lt;B24,0,1)</f>
        <v>0</v>
      </c>
      <c r="S17" s="2">
        <f>IF(B27&lt;B25,0,1)</f>
        <v>0</v>
      </c>
      <c r="T17" s="2">
        <f>IF(B27&lt;B26,0,1)</f>
        <v>0</v>
      </c>
      <c r="U17" s="11">
        <f>SUM(L17:T17)</f>
        <v>0</v>
      </c>
      <c r="W17" s="9"/>
      <c r="X17" s="16" t="s">
        <v>1</v>
      </c>
      <c r="Y17" s="10">
        <v>4</v>
      </c>
      <c r="Z17" s="14"/>
      <c r="AA17" s="2"/>
      <c r="AB17" s="2">
        <v>0</v>
      </c>
      <c r="AC17" s="15">
        <f>H17</f>
        <v>365</v>
      </c>
      <c r="AD17" s="2">
        <f t="shared" ref="AD17:AD26" si="5">ROUNDDOWN(AC17*0.1,0)</f>
        <v>36</v>
      </c>
      <c r="AE17" s="2">
        <f>ROUNDDOWN(AC17+AD17,0)</f>
        <v>401</v>
      </c>
      <c r="AG17" s="2">
        <f>IF(W27&lt;W18,0,1)</f>
        <v>0</v>
      </c>
      <c r="AH17" s="2">
        <f>IF(W27&lt;W19,0,1)</f>
        <v>0</v>
      </c>
      <c r="AI17" s="2">
        <f>IF(W27&lt;W20,0,1)</f>
        <v>0</v>
      </c>
      <c r="AJ17" s="2">
        <f>IF(W27&lt;W21,0,1)</f>
        <v>0</v>
      </c>
      <c r="AK17" s="2">
        <f>IF(W27&lt;W22,0,1)</f>
        <v>0</v>
      </c>
      <c r="AL17" s="2">
        <f>IF(W27&lt;W23,0,1)</f>
        <v>0</v>
      </c>
      <c r="AM17" s="2">
        <f>IF(W27&lt;W24,0,1)</f>
        <v>0</v>
      </c>
      <c r="AN17" s="2">
        <f>IF(W27&lt;W25,0,1)</f>
        <v>0</v>
      </c>
      <c r="AO17" s="2">
        <f>IF(W27&lt;W26,0,1)</f>
        <v>0</v>
      </c>
      <c r="AP17" s="11">
        <f>SUM(AG17:AO17)</f>
        <v>0</v>
      </c>
    </row>
    <row r="18" spans="2:42">
      <c r="B18" s="3">
        <v>5</v>
      </c>
      <c r="C18" s="17" t="s">
        <v>1</v>
      </c>
      <c r="D18" s="4">
        <v>8</v>
      </c>
      <c r="E18" s="15">
        <f>E4</f>
        <v>110</v>
      </c>
      <c r="F18" s="2">
        <f>(D17*E18-H17)*-1</f>
        <v>-75</v>
      </c>
      <c r="G18" s="2">
        <v>1</v>
      </c>
      <c r="H18" s="2">
        <f t="shared" ref="H18:H26" si="6">$B$27*E18+F18</f>
        <v>145</v>
      </c>
      <c r="I18" s="2">
        <f t="shared" si="4"/>
        <v>14</v>
      </c>
      <c r="J18" s="2">
        <f t="shared" ref="J18:J26" si="7">ROUNDDOWN(H18+I18,0)</f>
        <v>159</v>
      </c>
      <c r="W18" s="3">
        <v>5</v>
      </c>
      <c r="X18" s="17" t="s">
        <v>1</v>
      </c>
      <c r="Y18" s="4">
        <v>8</v>
      </c>
      <c r="Z18" s="15">
        <f>E4</f>
        <v>110</v>
      </c>
      <c r="AA18" s="2">
        <f>(Y17*Z18-AC17)*-1</f>
        <v>-75</v>
      </c>
      <c r="AB18" s="2">
        <v>1</v>
      </c>
      <c r="AC18" s="2">
        <f>$W$27*Z18+AA18</f>
        <v>145</v>
      </c>
      <c r="AD18" s="2">
        <f t="shared" si="5"/>
        <v>14</v>
      </c>
      <c r="AE18" s="2">
        <f t="shared" ref="AE18:AE26" si="8">ROUNDDOWN(AC18+AD18,0)</f>
        <v>159</v>
      </c>
    </row>
    <row r="19" spans="2:42">
      <c r="B19" s="9">
        <v>9</v>
      </c>
      <c r="C19" s="16" t="s">
        <v>1</v>
      </c>
      <c r="D19" s="10">
        <v>20</v>
      </c>
      <c r="E19" s="15">
        <f t="shared" ref="E19:E26" si="9">E5</f>
        <v>120</v>
      </c>
      <c r="F19" s="2">
        <f t="shared" ref="F19:F26" si="10">D18*(E19-E18)*-1+F18</f>
        <v>-155</v>
      </c>
      <c r="G19" s="2">
        <v>2</v>
      </c>
      <c r="H19" s="2">
        <f t="shared" si="6"/>
        <v>85</v>
      </c>
      <c r="I19" s="2">
        <f t="shared" si="4"/>
        <v>8</v>
      </c>
      <c r="J19" s="2">
        <f t="shared" si="7"/>
        <v>93</v>
      </c>
      <c r="W19" s="9">
        <v>9</v>
      </c>
      <c r="X19" s="16" t="s">
        <v>1</v>
      </c>
      <c r="Y19" s="10">
        <v>20</v>
      </c>
      <c r="Z19" s="15">
        <f t="shared" ref="Z19:Z26" si="11">E5</f>
        <v>120</v>
      </c>
      <c r="AA19" s="2">
        <f t="shared" ref="AA19:AA26" si="12">Y18*(Z19-Z18)*-1+AA18</f>
        <v>-155</v>
      </c>
      <c r="AB19" s="2">
        <v>2</v>
      </c>
      <c r="AC19" s="2">
        <f t="shared" ref="AC19:AC26" si="13">$W$27*Z19+AA19</f>
        <v>85</v>
      </c>
      <c r="AD19" s="2">
        <f t="shared" si="5"/>
        <v>8</v>
      </c>
      <c r="AE19" s="2">
        <f t="shared" si="8"/>
        <v>93</v>
      </c>
    </row>
    <row r="20" spans="2:42">
      <c r="B20" s="5">
        <v>21</v>
      </c>
      <c r="C20" s="18" t="s">
        <v>1</v>
      </c>
      <c r="D20" s="6">
        <v>30</v>
      </c>
      <c r="E20" s="15">
        <f t="shared" si="9"/>
        <v>160</v>
      </c>
      <c r="F20" s="2">
        <f t="shared" si="10"/>
        <v>-955</v>
      </c>
      <c r="G20" s="2">
        <v>3</v>
      </c>
      <c r="H20" s="2">
        <f t="shared" si="6"/>
        <v>-635</v>
      </c>
      <c r="I20" s="2">
        <f t="shared" si="4"/>
        <v>-63</v>
      </c>
      <c r="J20" s="2">
        <f t="shared" si="7"/>
        <v>-698</v>
      </c>
      <c r="W20" s="5">
        <v>21</v>
      </c>
      <c r="X20" s="18" t="s">
        <v>1</v>
      </c>
      <c r="Y20" s="6">
        <v>30</v>
      </c>
      <c r="Z20" s="15">
        <f t="shared" si="11"/>
        <v>160</v>
      </c>
      <c r="AA20" s="2">
        <f t="shared" si="12"/>
        <v>-955</v>
      </c>
      <c r="AB20" s="2">
        <v>3</v>
      </c>
      <c r="AC20" s="2">
        <f t="shared" si="13"/>
        <v>-635</v>
      </c>
      <c r="AD20" s="2">
        <f t="shared" si="5"/>
        <v>-63</v>
      </c>
      <c r="AE20" s="2">
        <f t="shared" si="8"/>
        <v>-698</v>
      </c>
    </row>
    <row r="21" spans="2:42">
      <c r="B21" s="9">
        <v>31</v>
      </c>
      <c r="C21" s="16" t="s">
        <v>1</v>
      </c>
      <c r="D21" s="10">
        <v>50</v>
      </c>
      <c r="E21" s="15">
        <f t="shared" si="9"/>
        <v>210</v>
      </c>
      <c r="F21" s="2">
        <f t="shared" si="10"/>
        <v>-2455</v>
      </c>
      <c r="G21" s="2">
        <v>4</v>
      </c>
      <c r="H21" s="2">
        <f t="shared" si="6"/>
        <v>-2035</v>
      </c>
      <c r="I21" s="2">
        <f t="shared" si="4"/>
        <v>-203</v>
      </c>
      <c r="J21" s="2">
        <f t="shared" si="7"/>
        <v>-2238</v>
      </c>
      <c r="W21" s="9">
        <v>31</v>
      </c>
      <c r="X21" s="16" t="s">
        <v>1</v>
      </c>
      <c r="Y21" s="10">
        <v>50</v>
      </c>
      <c r="Z21" s="15">
        <f t="shared" si="11"/>
        <v>210</v>
      </c>
      <c r="AA21" s="2">
        <f t="shared" si="12"/>
        <v>-2455</v>
      </c>
      <c r="AB21" s="2">
        <v>4</v>
      </c>
      <c r="AC21" s="2">
        <f t="shared" si="13"/>
        <v>-2035</v>
      </c>
      <c r="AD21" s="2">
        <f t="shared" si="5"/>
        <v>-203</v>
      </c>
      <c r="AE21" s="2">
        <f t="shared" si="8"/>
        <v>-2238</v>
      </c>
    </row>
    <row r="22" spans="2:42">
      <c r="B22" s="7">
        <v>51</v>
      </c>
      <c r="C22" s="16" t="s">
        <v>1</v>
      </c>
      <c r="D22" s="8">
        <v>75</v>
      </c>
      <c r="E22" s="15">
        <f t="shared" si="9"/>
        <v>255</v>
      </c>
      <c r="F22" s="2">
        <f t="shared" si="10"/>
        <v>-4705</v>
      </c>
      <c r="G22" s="2">
        <v>5</v>
      </c>
      <c r="H22" s="2">
        <f t="shared" si="6"/>
        <v>-4195</v>
      </c>
      <c r="I22" s="2">
        <f t="shared" si="4"/>
        <v>-419</v>
      </c>
      <c r="J22" s="2">
        <f t="shared" si="7"/>
        <v>-4614</v>
      </c>
      <c r="W22" s="7">
        <v>51</v>
      </c>
      <c r="X22" s="16" t="s">
        <v>1</v>
      </c>
      <c r="Y22" s="8">
        <v>75</v>
      </c>
      <c r="Z22" s="15">
        <f t="shared" si="11"/>
        <v>255</v>
      </c>
      <c r="AA22" s="2">
        <f t="shared" si="12"/>
        <v>-4705</v>
      </c>
      <c r="AB22" s="2">
        <v>5</v>
      </c>
      <c r="AC22" s="2">
        <f t="shared" si="13"/>
        <v>-4195</v>
      </c>
      <c r="AD22" s="2">
        <f t="shared" si="5"/>
        <v>-419</v>
      </c>
      <c r="AE22" s="2">
        <f t="shared" si="8"/>
        <v>-4614</v>
      </c>
    </row>
    <row r="23" spans="2:42">
      <c r="B23" s="7">
        <v>76</v>
      </c>
      <c r="C23" s="16" t="s">
        <v>1</v>
      </c>
      <c r="D23" s="8">
        <v>100</v>
      </c>
      <c r="E23" s="15">
        <f t="shared" si="9"/>
        <v>260</v>
      </c>
      <c r="F23" s="2">
        <f t="shared" si="10"/>
        <v>-5080</v>
      </c>
      <c r="G23" s="2">
        <v>6</v>
      </c>
      <c r="H23" s="2">
        <f t="shared" si="6"/>
        <v>-4560</v>
      </c>
      <c r="I23" s="2">
        <f t="shared" si="4"/>
        <v>-456</v>
      </c>
      <c r="J23" s="2">
        <f t="shared" si="7"/>
        <v>-5016</v>
      </c>
      <c r="W23" s="7">
        <v>76</v>
      </c>
      <c r="X23" s="16" t="s">
        <v>1</v>
      </c>
      <c r="Y23" s="8">
        <v>100</v>
      </c>
      <c r="Z23" s="15">
        <f t="shared" si="11"/>
        <v>260</v>
      </c>
      <c r="AA23" s="2">
        <f t="shared" si="12"/>
        <v>-5080</v>
      </c>
      <c r="AB23" s="2">
        <v>6</v>
      </c>
      <c r="AC23" s="2">
        <f t="shared" si="13"/>
        <v>-4560</v>
      </c>
      <c r="AD23" s="2">
        <f t="shared" si="5"/>
        <v>-456</v>
      </c>
      <c r="AE23" s="2">
        <f t="shared" si="8"/>
        <v>-5016</v>
      </c>
    </row>
    <row r="24" spans="2:42">
      <c r="B24" s="7">
        <v>101</v>
      </c>
      <c r="C24" s="16" t="s">
        <v>1</v>
      </c>
      <c r="D24" s="8">
        <v>500</v>
      </c>
      <c r="E24" s="15">
        <f t="shared" si="9"/>
        <v>270</v>
      </c>
      <c r="F24" s="2">
        <f t="shared" si="10"/>
        <v>-6080</v>
      </c>
      <c r="G24" s="2">
        <v>7</v>
      </c>
      <c r="H24" s="2">
        <f t="shared" si="6"/>
        <v>-5540</v>
      </c>
      <c r="I24" s="2">
        <f t="shared" si="4"/>
        <v>-554</v>
      </c>
      <c r="J24" s="2">
        <f t="shared" si="7"/>
        <v>-6094</v>
      </c>
      <c r="W24" s="7">
        <v>101</v>
      </c>
      <c r="X24" s="16" t="s">
        <v>1</v>
      </c>
      <c r="Y24" s="8">
        <v>500</v>
      </c>
      <c r="Z24" s="15">
        <f t="shared" si="11"/>
        <v>270</v>
      </c>
      <c r="AA24" s="2">
        <f t="shared" si="12"/>
        <v>-6080</v>
      </c>
      <c r="AB24" s="2">
        <v>7</v>
      </c>
      <c r="AC24" s="2">
        <f t="shared" si="13"/>
        <v>-5540</v>
      </c>
      <c r="AD24" s="2">
        <f t="shared" si="5"/>
        <v>-554</v>
      </c>
      <c r="AE24" s="2">
        <f t="shared" si="8"/>
        <v>-6094</v>
      </c>
    </row>
    <row r="25" spans="2:42">
      <c r="B25" s="7">
        <v>501</v>
      </c>
      <c r="C25" s="16" t="s">
        <v>1</v>
      </c>
      <c r="D25" s="8">
        <v>3000</v>
      </c>
      <c r="E25" s="15">
        <f t="shared" si="9"/>
        <v>280</v>
      </c>
      <c r="F25" s="2">
        <f t="shared" si="10"/>
        <v>-11080</v>
      </c>
      <c r="G25" s="2">
        <v>8</v>
      </c>
      <c r="H25" s="2">
        <f t="shared" si="6"/>
        <v>-10520</v>
      </c>
      <c r="I25" s="2">
        <f t="shared" si="4"/>
        <v>-1052</v>
      </c>
      <c r="J25" s="2">
        <f t="shared" si="7"/>
        <v>-11572</v>
      </c>
      <c r="W25" s="7">
        <v>501</v>
      </c>
      <c r="X25" s="16" t="s">
        <v>1</v>
      </c>
      <c r="Y25" s="8">
        <v>3000</v>
      </c>
      <c r="Z25" s="15">
        <f t="shared" si="11"/>
        <v>280</v>
      </c>
      <c r="AA25" s="2">
        <f t="shared" si="12"/>
        <v>-11080</v>
      </c>
      <c r="AB25" s="2">
        <v>8</v>
      </c>
      <c r="AC25" s="2">
        <f t="shared" si="13"/>
        <v>-10520</v>
      </c>
      <c r="AD25" s="2">
        <f t="shared" si="5"/>
        <v>-1052</v>
      </c>
      <c r="AE25" s="2">
        <f t="shared" si="8"/>
        <v>-11572</v>
      </c>
    </row>
    <row r="26" spans="2:42">
      <c r="B26" s="7">
        <v>3001</v>
      </c>
      <c r="C26" s="16" t="s">
        <v>1</v>
      </c>
      <c r="D26" s="8"/>
      <c r="E26" s="15">
        <f t="shared" si="9"/>
        <v>290</v>
      </c>
      <c r="F26" s="2">
        <f t="shared" si="10"/>
        <v>-41080</v>
      </c>
      <c r="G26" s="2">
        <v>9</v>
      </c>
      <c r="H26" s="2">
        <f t="shared" si="6"/>
        <v>-40500</v>
      </c>
      <c r="I26" s="2">
        <f t="shared" si="4"/>
        <v>-4050</v>
      </c>
      <c r="J26" s="2">
        <f t="shared" si="7"/>
        <v>-44550</v>
      </c>
      <c r="W26" s="7">
        <v>3001</v>
      </c>
      <c r="X26" s="16" t="s">
        <v>1</v>
      </c>
      <c r="Y26" s="8"/>
      <c r="Z26" s="15">
        <f t="shared" si="11"/>
        <v>290</v>
      </c>
      <c r="AA26" s="2">
        <f t="shared" si="12"/>
        <v>-41080</v>
      </c>
      <c r="AB26" s="2">
        <v>9</v>
      </c>
      <c r="AC26" s="2">
        <f t="shared" si="13"/>
        <v>-40500</v>
      </c>
      <c r="AD26" s="2">
        <f t="shared" si="5"/>
        <v>-4050</v>
      </c>
      <c r="AE26" s="2">
        <f t="shared" si="8"/>
        <v>-44550</v>
      </c>
    </row>
    <row r="27" spans="2:42">
      <c r="B27" s="1">
        <f>X4</f>
        <v>2</v>
      </c>
      <c r="D27" s="11">
        <f>U17</f>
        <v>0</v>
      </c>
      <c r="W27" s="1">
        <f>Y4</f>
        <v>2</v>
      </c>
      <c r="Y27" s="11">
        <f>AP17</f>
        <v>0</v>
      </c>
    </row>
    <row r="30" spans="2:42">
      <c r="B30" t="s">
        <v>13</v>
      </c>
      <c r="E30" s="13" t="s">
        <v>3</v>
      </c>
      <c r="F30" s="2"/>
      <c r="G30" s="2"/>
      <c r="H30" s="13" t="s">
        <v>2</v>
      </c>
      <c r="I30" s="13" t="s">
        <v>5</v>
      </c>
      <c r="J30" s="13" t="s">
        <v>6</v>
      </c>
    </row>
    <row r="31" spans="2:42">
      <c r="B31" s="9"/>
      <c r="C31" s="16" t="s">
        <v>1</v>
      </c>
      <c r="D31" s="10">
        <v>4</v>
      </c>
      <c r="E31" s="14"/>
      <c r="F31" s="2"/>
      <c r="G31" s="2">
        <v>0</v>
      </c>
      <c r="H31" s="15">
        <v>365</v>
      </c>
      <c r="I31" s="2">
        <f t="shared" ref="I31:I40" si="14">ROUNDDOWN(H31*0.1,0)</f>
        <v>36</v>
      </c>
      <c r="J31" s="2">
        <f>ROUNDDOWN(H31+I31,0)</f>
        <v>401</v>
      </c>
      <c r="L31" s="2">
        <f>IF(B40&lt;B32,0,1)</f>
        <v>1</v>
      </c>
      <c r="M31" s="2">
        <f>IF(B40&lt;B33,0,1)</f>
        <v>1</v>
      </c>
      <c r="N31" s="2">
        <f>IF(B40&lt;B34,0,1)</f>
        <v>1</v>
      </c>
      <c r="O31" s="2">
        <f>IF(B40&lt;B35,0,1)</f>
        <v>1</v>
      </c>
      <c r="P31" s="2">
        <f>IF(B40&lt;B36,0,1)</f>
        <v>1</v>
      </c>
      <c r="Q31" s="2">
        <f>IF(B40&lt;B37,0,1)</f>
        <v>1</v>
      </c>
      <c r="R31" s="2">
        <f>IF(B40&lt;B38,0,1)</f>
        <v>1</v>
      </c>
      <c r="S31" s="2">
        <f>IF(B40&lt;B39,0,1)</f>
        <v>1</v>
      </c>
      <c r="T31" s="2"/>
      <c r="U31" s="11">
        <f>SUM(L31:T31)</f>
        <v>8</v>
      </c>
      <c r="W31" s="51">
        <f>下水道使用料計算表!C13</f>
        <v>3002</v>
      </c>
      <c r="X31" s="2">
        <f>W31/2</f>
        <v>1501</v>
      </c>
      <c r="Y31" s="2">
        <f>W31/2</f>
        <v>1501</v>
      </c>
    </row>
    <row r="32" spans="2:42">
      <c r="B32" s="3">
        <v>5</v>
      </c>
      <c r="C32" s="17" t="s">
        <v>1</v>
      </c>
      <c r="D32" s="4">
        <v>8</v>
      </c>
      <c r="E32" s="15">
        <v>110</v>
      </c>
      <c r="F32" s="2">
        <f>(D31*E32-H31)*-1</f>
        <v>-75</v>
      </c>
      <c r="G32" s="2">
        <v>1</v>
      </c>
      <c r="H32" s="2">
        <f t="shared" ref="H32:H39" si="15">$B$40*E32+F32</f>
        <v>330145</v>
      </c>
      <c r="I32" s="2">
        <f t="shared" si="14"/>
        <v>33014</v>
      </c>
      <c r="J32" s="2">
        <f t="shared" ref="J32:J40" si="16">ROUNDDOWN(H32+I32,0)</f>
        <v>363159</v>
      </c>
      <c r="W32" s="52"/>
      <c r="X32" s="19">
        <f>ROUNDUP(X31,0)</f>
        <v>1501</v>
      </c>
      <c r="Y32" s="19">
        <f>ROUNDDOWN(Y31,0)</f>
        <v>1501</v>
      </c>
    </row>
    <row r="33" spans="2:42">
      <c r="B33" s="9">
        <v>9</v>
      </c>
      <c r="C33" s="16" t="s">
        <v>1</v>
      </c>
      <c r="D33" s="10">
        <v>20</v>
      </c>
      <c r="E33" s="15">
        <v>120</v>
      </c>
      <c r="F33" s="2">
        <f t="shared" ref="F33:F39" si="17">D32*(E33-E32)*-1+F32</f>
        <v>-155</v>
      </c>
      <c r="G33" s="2">
        <v>2</v>
      </c>
      <c r="H33" s="2">
        <f t="shared" si="15"/>
        <v>360085</v>
      </c>
      <c r="I33" s="2">
        <f t="shared" si="14"/>
        <v>36008</v>
      </c>
      <c r="J33" s="2">
        <f t="shared" si="16"/>
        <v>396093</v>
      </c>
    </row>
    <row r="34" spans="2:42">
      <c r="B34" s="5">
        <v>21</v>
      </c>
      <c r="C34" s="18" t="s">
        <v>1</v>
      </c>
      <c r="D34" s="6">
        <v>30</v>
      </c>
      <c r="E34" s="15">
        <v>160</v>
      </c>
      <c r="F34" s="2">
        <f t="shared" si="17"/>
        <v>-955</v>
      </c>
      <c r="G34" s="2">
        <v>3</v>
      </c>
      <c r="H34" s="2">
        <f t="shared" si="15"/>
        <v>479365</v>
      </c>
      <c r="I34" s="2">
        <f t="shared" si="14"/>
        <v>47936</v>
      </c>
      <c r="J34" s="2">
        <f t="shared" si="16"/>
        <v>527301</v>
      </c>
      <c r="X34" s="49">
        <f>LOOKUP(D53,G44:G52,H44:H52)</f>
        <v>354145</v>
      </c>
      <c r="Y34" s="50"/>
      <c r="Z34" s="49">
        <f>LOOKUP(D53,G44:G52,J44:J52)</f>
        <v>389559</v>
      </c>
      <c r="AA34" s="50"/>
    </row>
    <row r="35" spans="2:42">
      <c r="B35" s="9">
        <v>31</v>
      </c>
      <c r="C35" s="16" t="s">
        <v>1</v>
      </c>
      <c r="D35" s="10">
        <v>50</v>
      </c>
      <c r="E35" s="15">
        <v>210</v>
      </c>
      <c r="F35" s="2">
        <f t="shared" si="17"/>
        <v>-2455</v>
      </c>
      <c r="G35" s="2">
        <v>4</v>
      </c>
      <c r="H35" s="2">
        <f t="shared" si="15"/>
        <v>627965</v>
      </c>
      <c r="I35" s="2">
        <f t="shared" si="14"/>
        <v>62796</v>
      </c>
      <c r="J35" s="2">
        <f t="shared" si="16"/>
        <v>690761</v>
      </c>
      <c r="X35" s="49">
        <f>LOOKUP(Y53,AB44:AB52,AC44:AC52)</f>
        <v>354145</v>
      </c>
      <c r="Y35" s="50"/>
      <c r="Z35" s="49">
        <f>LOOKUP(Y53,AB44:AB52,AE44:AE52)</f>
        <v>389559</v>
      </c>
      <c r="AA35" s="50"/>
    </row>
    <row r="36" spans="2:42">
      <c r="B36" s="7">
        <v>51</v>
      </c>
      <c r="C36" s="16" t="s">
        <v>1</v>
      </c>
      <c r="D36" s="8">
        <v>75</v>
      </c>
      <c r="E36" s="15">
        <v>255</v>
      </c>
      <c r="F36" s="2">
        <f t="shared" si="17"/>
        <v>-4705</v>
      </c>
      <c r="G36" s="2">
        <v>5</v>
      </c>
      <c r="H36" s="2">
        <f t="shared" si="15"/>
        <v>760805</v>
      </c>
      <c r="I36" s="2">
        <f t="shared" si="14"/>
        <v>76080</v>
      </c>
      <c r="J36" s="2">
        <f t="shared" si="16"/>
        <v>836885</v>
      </c>
    </row>
    <row r="37" spans="2:42">
      <c r="B37" s="7">
        <v>76</v>
      </c>
      <c r="C37" s="16" t="s">
        <v>1</v>
      </c>
      <c r="D37" s="8">
        <v>100</v>
      </c>
      <c r="E37" s="15">
        <v>260</v>
      </c>
      <c r="F37" s="2">
        <f t="shared" si="17"/>
        <v>-5080</v>
      </c>
      <c r="G37" s="2">
        <v>6</v>
      </c>
      <c r="H37" s="2">
        <f t="shared" si="15"/>
        <v>775440</v>
      </c>
      <c r="I37" s="2">
        <f t="shared" si="14"/>
        <v>77544</v>
      </c>
      <c r="J37" s="2">
        <f t="shared" si="16"/>
        <v>852984</v>
      </c>
    </row>
    <row r="38" spans="2:42">
      <c r="B38" s="7">
        <v>101</v>
      </c>
      <c r="C38" s="16" t="s">
        <v>1</v>
      </c>
      <c r="D38" s="8">
        <v>500</v>
      </c>
      <c r="E38" s="15">
        <v>270</v>
      </c>
      <c r="F38" s="2">
        <f t="shared" si="17"/>
        <v>-6080</v>
      </c>
      <c r="G38" s="2">
        <v>7</v>
      </c>
      <c r="H38" s="2">
        <f t="shared" si="15"/>
        <v>804460</v>
      </c>
      <c r="I38" s="2">
        <f t="shared" si="14"/>
        <v>80446</v>
      </c>
      <c r="J38" s="2">
        <f t="shared" si="16"/>
        <v>884906</v>
      </c>
    </row>
    <row r="39" spans="2:42">
      <c r="B39" s="7">
        <v>501</v>
      </c>
      <c r="C39" s="16" t="s">
        <v>1</v>
      </c>
      <c r="D39" s="8"/>
      <c r="E39" s="15">
        <v>225</v>
      </c>
      <c r="F39" s="2">
        <f t="shared" si="17"/>
        <v>16420</v>
      </c>
      <c r="G39" s="2">
        <v>8</v>
      </c>
      <c r="H39" s="2">
        <f t="shared" si="15"/>
        <v>691870</v>
      </c>
      <c r="I39" s="2">
        <f t="shared" si="14"/>
        <v>69187</v>
      </c>
      <c r="J39" s="2">
        <f t="shared" si="16"/>
        <v>761057</v>
      </c>
    </row>
    <row r="40" spans="2:42">
      <c r="B40" s="1">
        <f>下水道使用料計算表!J13</f>
        <v>3002</v>
      </c>
      <c r="D40" s="11">
        <f>U31</f>
        <v>8</v>
      </c>
      <c r="I40" s="2">
        <f t="shared" si="14"/>
        <v>0</v>
      </c>
      <c r="J40" s="2">
        <f t="shared" si="16"/>
        <v>0</v>
      </c>
    </row>
    <row r="43" spans="2:42">
      <c r="B43" t="s">
        <v>13</v>
      </c>
      <c r="E43" s="13" t="s">
        <v>3</v>
      </c>
      <c r="F43" s="2"/>
      <c r="G43" s="2"/>
      <c r="H43" s="13" t="s">
        <v>2</v>
      </c>
      <c r="I43" s="13" t="s">
        <v>5</v>
      </c>
      <c r="J43" s="13" t="s">
        <v>6</v>
      </c>
      <c r="W43" t="s">
        <v>13</v>
      </c>
      <c r="Z43" s="13" t="s">
        <v>3</v>
      </c>
      <c r="AA43" s="2"/>
      <c r="AB43" s="2"/>
      <c r="AC43" s="13" t="s">
        <v>2</v>
      </c>
      <c r="AD43" s="13" t="s">
        <v>5</v>
      </c>
      <c r="AE43" s="13" t="s">
        <v>6</v>
      </c>
    </row>
    <row r="44" spans="2:42">
      <c r="B44" s="9"/>
      <c r="C44" s="16" t="s">
        <v>1</v>
      </c>
      <c r="D44" s="10">
        <v>4</v>
      </c>
      <c r="E44" s="14"/>
      <c r="F44" s="2"/>
      <c r="G44" s="2">
        <v>0</v>
      </c>
      <c r="H44" s="15">
        <f>H31</f>
        <v>365</v>
      </c>
      <c r="I44" s="2">
        <f t="shared" ref="I44:I52" si="18">ROUNDDOWN(H44*0.1,0)</f>
        <v>36</v>
      </c>
      <c r="J44" s="2">
        <f>ROUNDDOWN(H44+I44,0)</f>
        <v>401</v>
      </c>
      <c r="L44" s="2">
        <f>IF(B53&lt;B45,0,1)</f>
        <v>1</v>
      </c>
      <c r="M44" s="2">
        <f>IF(B53&lt;B46,0,1)</f>
        <v>1</v>
      </c>
      <c r="N44" s="2">
        <f>IF(B53&lt;B47,0,1)</f>
        <v>1</v>
      </c>
      <c r="O44" s="2">
        <f>IF(B53&lt;B48,0,1)</f>
        <v>1</v>
      </c>
      <c r="P44" s="2">
        <f>IF(B53&lt;B49,0,1)</f>
        <v>1</v>
      </c>
      <c r="Q44" s="2">
        <f>IF(B53&lt;B50,0,1)</f>
        <v>1</v>
      </c>
      <c r="R44" s="2">
        <f>IF(B53&lt;B51,0,1)</f>
        <v>1</v>
      </c>
      <c r="S44" s="2">
        <f>IF(B53&lt;B52,0,1)</f>
        <v>1</v>
      </c>
      <c r="T44" s="2"/>
      <c r="U44" s="11">
        <f>SUM(L44:T44)</f>
        <v>8</v>
      </c>
      <c r="W44" s="9"/>
      <c r="X44" s="16" t="s">
        <v>1</v>
      </c>
      <c r="Y44" s="10">
        <v>4</v>
      </c>
      <c r="Z44" s="14"/>
      <c r="AA44" s="2"/>
      <c r="AB44" s="2">
        <v>0</v>
      </c>
      <c r="AC44" s="15">
        <f>H31</f>
        <v>365</v>
      </c>
      <c r="AD44" s="2">
        <f t="shared" ref="AD44:AD52" si="19">ROUNDDOWN(AC44*0.1,0)</f>
        <v>36</v>
      </c>
      <c r="AE44" s="2">
        <f>ROUNDDOWN(AC44+AD44,0)</f>
        <v>401</v>
      </c>
      <c r="AG44" s="2">
        <f>IF(W53&lt;W45,0,1)</f>
        <v>1</v>
      </c>
      <c r="AH44" s="2">
        <f>IF(W53&lt;W46,0,1)</f>
        <v>1</v>
      </c>
      <c r="AI44" s="2">
        <f>IF(W53&lt;W47,0,1)</f>
        <v>1</v>
      </c>
      <c r="AJ44" s="2">
        <f>IF(W53&lt;W48,0,1)</f>
        <v>1</v>
      </c>
      <c r="AK44" s="2">
        <f>IF(W53&lt;W49,0,1)</f>
        <v>1</v>
      </c>
      <c r="AL44" s="2">
        <f>IF(W53&lt;W50,0,1)</f>
        <v>1</v>
      </c>
      <c r="AM44" s="2">
        <f>IF(W53&lt;W51,0,1)</f>
        <v>1</v>
      </c>
      <c r="AN44" s="2">
        <f>IF(W53&lt;W52,0,1)</f>
        <v>1</v>
      </c>
      <c r="AO44" s="2"/>
      <c r="AP44" s="11">
        <f>SUM(AG44:AO44)</f>
        <v>8</v>
      </c>
    </row>
    <row r="45" spans="2:42">
      <c r="B45" s="3">
        <v>5</v>
      </c>
      <c r="C45" s="17" t="s">
        <v>1</v>
      </c>
      <c r="D45" s="4">
        <v>8</v>
      </c>
      <c r="E45" s="15">
        <f>E32</f>
        <v>110</v>
      </c>
      <c r="F45" s="2">
        <f>(D44*E45-H44)*-1</f>
        <v>-75</v>
      </c>
      <c r="G45" s="2">
        <v>1</v>
      </c>
      <c r="H45" s="2">
        <f>$B$53*E45+F45</f>
        <v>165035</v>
      </c>
      <c r="I45" s="2">
        <f t="shared" si="18"/>
        <v>16503</v>
      </c>
      <c r="J45" s="2">
        <f t="shared" ref="J45:J52" si="20">ROUNDDOWN(H45+I45,0)</f>
        <v>181538</v>
      </c>
      <c r="W45" s="3">
        <v>5</v>
      </c>
      <c r="X45" s="17" t="s">
        <v>1</v>
      </c>
      <c r="Y45" s="4">
        <v>8</v>
      </c>
      <c r="Z45" s="15">
        <f>E32</f>
        <v>110</v>
      </c>
      <c r="AA45" s="2">
        <f>(Y44*Z45-AC44)*-1</f>
        <v>-75</v>
      </c>
      <c r="AB45" s="2">
        <v>1</v>
      </c>
      <c r="AC45" s="2">
        <f t="shared" ref="AC45:AC52" si="21">$W$53*Z45+AA45</f>
        <v>165035</v>
      </c>
      <c r="AD45" s="2">
        <f t="shared" si="19"/>
        <v>16503</v>
      </c>
      <c r="AE45" s="2">
        <f t="shared" ref="AE45:AE52" si="22">ROUNDDOWN(AC45+AD45,0)</f>
        <v>181538</v>
      </c>
    </row>
    <row r="46" spans="2:42">
      <c r="B46" s="9">
        <v>9</v>
      </c>
      <c r="C46" s="16" t="s">
        <v>1</v>
      </c>
      <c r="D46" s="10">
        <v>20</v>
      </c>
      <c r="E46" s="15">
        <f t="shared" ref="E46:E52" si="23">E33</f>
        <v>120</v>
      </c>
      <c r="F46" s="2">
        <f t="shared" ref="F46:F52" si="24">D45*(E46-E45)*-1+F45</f>
        <v>-155</v>
      </c>
      <c r="G46" s="2">
        <v>2</v>
      </c>
      <c r="H46" s="2">
        <f t="shared" ref="H46:H52" si="25">$B$53*E46+F46</f>
        <v>179965</v>
      </c>
      <c r="I46" s="2">
        <f t="shared" si="18"/>
        <v>17996</v>
      </c>
      <c r="J46" s="2">
        <f t="shared" si="20"/>
        <v>197961</v>
      </c>
      <c r="W46" s="9">
        <v>9</v>
      </c>
      <c r="X46" s="16" t="s">
        <v>1</v>
      </c>
      <c r="Y46" s="10">
        <v>20</v>
      </c>
      <c r="Z46" s="15">
        <f t="shared" ref="Z46:Z52" si="26">E33</f>
        <v>120</v>
      </c>
      <c r="AA46" s="2">
        <f t="shared" ref="AA46:AA52" si="27">Y45*(Z46-Z45)*-1+AA45</f>
        <v>-155</v>
      </c>
      <c r="AB46" s="2">
        <v>2</v>
      </c>
      <c r="AC46" s="2">
        <f t="shared" si="21"/>
        <v>179965</v>
      </c>
      <c r="AD46" s="2">
        <f t="shared" si="19"/>
        <v>17996</v>
      </c>
      <c r="AE46" s="2">
        <f t="shared" si="22"/>
        <v>197961</v>
      </c>
    </row>
    <row r="47" spans="2:42">
      <c r="B47" s="5">
        <v>21</v>
      </c>
      <c r="C47" s="18" t="s">
        <v>1</v>
      </c>
      <c r="D47" s="6">
        <v>30</v>
      </c>
      <c r="E47" s="15">
        <f t="shared" si="23"/>
        <v>160</v>
      </c>
      <c r="F47" s="2">
        <f t="shared" si="24"/>
        <v>-955</v>
      </c>
      <c r="G47" s="2">
        <v>3</v>
      </c>
      <c r="H47" s="2">
        <f t="shared" si="25"/>
        <v>239205</v>
      </c>
      <c r="I47" s="2">
        <f t="shared" si="18"/>
        <v>23920</v>
      </c>
      <c r="J47" s="2">
        <f t="shared" si="20"/>
        <v>263125</v>
      </c>
      <c r="W47" s="5">
        <v>21</v>
      </c>
      <c r="X47" s="18" t="s">
        <v>1</v>
      </c>
      <c r="Y47" s="6">
        <v>30</v>
      </c>
      <c r="Z47" s="15">
        <f t="shared" si="26"/>
        <v>160</v>
      </c>
      <c r="AA47" s="2">
        <f t="shared" si="27"/>
        <v>-955</v>
      </c>
      <c r="AB47" s="2">
        <v>3</v>
      </c>
      <c r="AC47" s="2">
        <f t="shared" si="21"/>
        <v>239205</v>
      </c>
      <c r="AD47" s="2">
        <f t="shared" si="19"/>
        <v>23920</v>
      </c>
      <c r="AE47" s="2">
        <f t="shared" si="22"/>
        <v>263125</v>
      </c>
    </row>
    <row r="48" spans="2:42">
      <c r="B48" s="9">
        <v>31</v>
      </c>
      <c r="C48" s="16" t="s">
        <v>1</v>
      </c>
      <c r="D48" s="10">
        <v>50</v>
      </c>
      <c r="E48" s="15">
        <f t="shared" si="23"/>
        <v>210</v>
      </c>
      <c r="F48" s="2">
        <f t="shared" si="24"/>
        <v>-2455</v>
      </c>
      <c r="G48" s="2">
        <v>4</v>
      </c>
      <c r="H48" s="2">
        <f t="shared" si="25"/>
        <v>312755</v>
      </c>
      <c r="I48" s="2">
        <f t="shared" si="18"/>
        <v>31275</v>
      </c>
      <c r="J48" s="2">
        <f t="shared" si="20"/>
        <v>344030</v>
      </c>
      <c r="W48" s="9">
        <v>31</v>
      </c>
      <c r="X48" s="16" t="s">
        <v>1</v>
      </c>
      <c r="Y48" s="10">
        <v>50</v>
      </c>
      <c r="Z48" s="15">
        <f t="shared" si="26"/>
        <v>210</v>
      </c>
      <c r="AA48" s="2">
        <f t="shared" si="27"/>
        <v>-2455</v>
      </c>
      <c r="AB48" s="2">
        <v>4</v>
      </c>
      <c r="AC48" s="2">
        <f t="shared" si="21"/>
        <v>312755</v>
      </c>
      <c r="AD48" s="2">
        <f t="shared" si="19"/>
        <v>31275</v>
      </c>
      <c r="AE48" s="2">
        <f t="shared" si="22"/>
        <v>344030</v>
      </c>
    </row>
    <row r="49" spans="2:31">
      <c r="B49" s="7">
        <v>51</v>
      </c>
      <c r="C49" s="16" t="s">
        <v>1</v>
      </c>
      <c r="D49" s="8">
        <v>75</v>
      </c>
      <c r="E49" s="15">
        <f t="shared" si="23"/>
        <v>255</v>
      </c>
      <c r="F49" s="2">
        <f t="shared" si="24"/>
        <v>-4705</v>
      </c>
      <c r="G49" s="2">
        <v>5</v>
      </c>
      <c r="H49" s="2">
        <f t="shared" si="25"/>
        <v>378050</v>
      </c>
      <c r="I49" s="2">
        <f t="shared" si="18"/>
        <v>37805</v>
      </c>
      <c r="J49" s="2">
        <f t="shared" si="20"/>
        <v>415855</v>
      </c>
      <c r="W49" s="7">
        <v>51</v>
      </c>
      <c r="X49" s="16" t="s">
        <v>1</v>
      </c>
      <c r="Y49" s="8">
        <v>75</v>
      </c>
      <c r="Z49" s="15">
        <f t="shared" si="26"/>
        <v>255</v>
      </c>
      <c r="AA49" s="2">
        <f t="shared" si="27"/>
        <v>-4705</v>
      </c>
      <c r="AB49" s="2">
        <v>5</v>
      </c>
      <c r="AC49" s="2">
        <f t="shared" si="21"/>
        <v>378050</v>
      </c>
      <c r="AD49" s="2">
        <f t="shared" si="19"/>
        <v>37805</v>
      </c>
      <c r="AE49" s="2">
        <f t="shared" si="22"/>
        <v>415855</v>
      </c>
    </row>
    <row r="50" spans="2:31">
      <c r="B50" s="7">
        <v>76</v>
      </c>
      <c r="C50" s="16" t="s">
        <v>1</v>
      </c>
      <c r="D50" s="8">
        <v>100</v>
      </c>
      <c r="E50" s="15">
        <f t="shared" si="23"/>
        <v>260</v>
      </c>
      <c r="F50" s="2">
        <f t="shared" si="24"/>
        <v>-5080</v>
      </c>
      <c r="G50" s="2">
        <v>6</v>
      </c>
      <c r="H50" s="2">
        <f t="shared" si="25"/>
        <v>385180</v>
      </c>
      <c r="I50" s="2">
        <f t="shared" si="18"/>
        <v>38518</v>
      </c>
      <c r="J50" s="2">
        <f t="shared" si="20"/>
        <v>423698</v>
      </c>
      <c r="W50" s="7">
        <v>76</v>
      </c>
      <c r="X50" s="16" t="s">
        <v>1</v>
      </c>
      <c r="Y50" s="8">
        <v>100</v>
      </c>
      <c r="Z50" s="15">
        <f t="shared" si="26"/>
        <v>260</v>
      </c>
      <c r="AA50" s="2">
        <f t="shared" si="27"/>
        <v>-5080</v>
      </c>
      <c r="AB50" s="2">
        <v>6</v>
      </c>
      <c r="AC50" s="2">
        <f t="shared" si="21"/>
        <v>385180</v>
      </c>
      <c r="AD50" s="2">
        <f t="shared" si="19"/>
        <v>38518</v>
      </c>
      <c r="AE50" s="2">
        <f t="shared" si="22"/>
        <v>423698</v>
      </c>
    </row>
    <row r="51" spans="2:31">
      <c r="B51" s="7">
        <v>101</v>
      </c>
      <c r="C51" s="16" t="s">
        <v>1</v>
      </c>
      <c r="D51" s="8">
        <v>500</v>
      </c>
      <c r="E51" s="15">
        <f t="shared" si="23"/>
        <v>270</v>
      </c>
      <c r="F51" s="2">
        <f t="shared" si="24"/>
        <v>-6080</v>
      </c>
      <c r="G51" s="2">
        <v>7</v>
      </c>
      <c r="H51" s="2">
        <f t="shared" si="25"/>
        <v>399190</v>
      </c>
      <c r="I51" s="2">
        <f t="shared" si="18"/>
        <v>39919</v>
      </c>
      <c r="J51" s="2">
        <f t="shared" si="20"/>
        <v>439109</v>
      </c>
      <c r="W51" s="7">
        <v>101</v>
      </c>
      <c r="X51" s="16" t="s">
        <v>1</v>
      </c>
      <c r="Y51" s="8">
        <v>500</v>
      </c>
      <c r="Z51" s="15">
        <f t="shared" si="26"/>
        <v>270</v>
      </c>
      <c r="AA51" s="2">
        <f t="shared" si="27"/>
        <v>-6080</v>
      </c>
      <c r="AB51" s="2">
        <v>7</v>
      </c>
      <c r="AC51" s="2">
        <f t="shared" si="21"/>
        <v>399190</v>
      </c>
      <c r="AD51" s="2">
        <f t="shared" si="19"/>
        <v>39919</v>
      </c>
      <c r="AE51" s="2">
        <f t="shared" si="22"/>
        <v>439109</v>
      </c>
    </row>
    <row r="52" spans="2:31">
      <c r="B52" s="7">
        <v>501</v>
      </c>
      <c r="C52" s="16" t="s">
        <v>1</v>
      </c>
      <c r="D52" s="8"/>
      <c r="E52" s="15">
        <f t="shared" si="23"/>
        <v>225</v>
      </c>
      <c r="F52" s="2">
        <f t="shared" si="24"/>
        <v>16420</v>
      </c>
      <c r="G52" s="2">
        <v>8</v>
      </c>
      <c r="H52" s="2">
        <f t="shared" si="25"/>
        <v>354145</v>
      </c>
      <c r="I52" s="2">
        <f t="shared" si="18"/>
        <v>35414</v>
      </c>
      <c r="J52" s="2">
        <f t="shared" si="20"/>
        <v>389559</v>
      </c>
      <c r="W52" s="7">
        <v>501</v>
      </c>
      <c r="X52" s="16" t="s">
        <v>1</v>
      </c>
      <c r="Y52" s="8"/>
      <c r="Z52" s="15">
        <f t="shared" si="26"/>
        <v>225</v>
      </c>
      <c r="AA52" s="2">
        <f t="shared" si="27"/>
        <v>16420</v>
      </c>
      <c r="AB52" s="2">
        <v>8</v>
      </c>
      <c r="AC52" s="2">
        <f t="shared" si="21"/>
        <v>354145</v>
      </c>
      <c r="AD52" s="2">
        <f t="shared" si="19"/>
        <v>35414</v>
      </c>
      <c r="AE52" s="2">
        <f t="shared" si="22"/>
        <v>389559</v>
      </c>
    </row>
    <row r="53" spans="2:31">
      <c r="B53" s="1">
        <f>X32</f>
        <v>1501</v>
      </c>
      <c r="D53" s="11">
        <f>U44</f>
        <v>8</v>
      </c>
      <c r="W53" s="1">
        <f>Y32</f>
        <v>1501</v>
      </c>
      <c r="Y53" s="11">
        <f>AP44</f>
        <v>8</v>
      </c>
    </row>
  </sheetData>
  <mergeCells count="10">
    <mergeCell ref="X34:Y34"/>
    <mergeCell ref="Z34:AA34"/>
    <mergeCell ref="X35:Y35"/>
    <mergeCell ref="Z35:AA35"/>
    <mergeCell ref="W3:W4"/>
    <mergeCell ref="X6:Y6"/>
    <mergeCell ref="Z6:AA6"/>
    <mergeCell ref="X7:Y7"/>
    <mergeCell ref="Z7:AA7"/>
    <mergeCell ref="W31:W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下水道使用料計算表</vt:lpstr>
      <vt:lpstr>改定後下水道計算式(10％) </vt:lpstr>
      <vt:lpstr>改定前下水道計算式(10％)</vt:lpstr>
      <vt:lpstr>下水道使用料計算表!Print_Area</vt:lpstr>
    </vt:vector>
  </TitlesOfParts>
  <Company>秦野市役所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01227</dc:creator>
  <cp:lastModifiedBy>黒崎 綾</cp:lastModifiedBy>
  <cp:lastPrinted>2017-01-25T04:59:13Z</cp:lastPrinted>
  <dcterms:created xsi:type="dcterms:W3CDTF">2004-08-10T04:33:33Z</dcterms:created>
  <dcterms:modified xsi:type="dcterms:W3CDTF">2023-01-13T10:53:37Z</dcterms:modified>
</cp:coreProperties>
</file>