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05010財政課\08　公会計（財務諸表）\13　財務書類作成\31年度（30年度決算）\00 納品データ修正版（公表はこちらの資料で行う）\07 HP公表用\付属明細\"/>
    </mc:Choice>
  </mc:AlternateContent>
  <bookViews>
    <workbookView xWindow="28680" yWindow="855" windowWidth="19440" windowHeight="15600"/>
  </bookViews>
  <sheets>
    <sheet name="有形固定資産の明細 " sheetId="2" r:id="rId1"/>
    <sheet name="有形固定資産に係る行政目的別の明細" sheetId="3" r:id="rId2"/>
  </sheets>
  <definedNames>
    <definedName name="_xlnm.Print_Titles" localSheetId="1">有形固定資産に係る行政目的別の明細!$1:$3</definedName>
    <definedName name="_xlnm.Print_Titles" localSheetId="0">'有形固定資産の明細 '!$1:$5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3" l="1"/>
  <c r="H21" i="3" s="1"/>
  <c r="G20" i="3"/>
  <c r="G21" i="3" s="1"/>
  <c r="F20" i="3"/>
  <c r="E20" i="3"/>
  <c r="E21" i="3" s="1"/>
  <c r="D20" i="3"/>
  <c r="D21" i="3" s="1"/>
  <c r="C20" i="3"/>
  <c r="B20" i="3"/>
  <c r="I20" i="3" s="1"/>
  <c r="I19" i="3"/>
  <c r="I18" i="3"/>
  <c r="F17" i="3"/>
  <c r="B17" i="3"/>
  <c r="I17" i="3" s="1"/>
  <c r="I16" i="3"/>
  <c r="B16" i="3"/>
  <c r="H15" i="3"/>
  <c r="F15" i="3"/>
  <c r="I15" i="3" s="1"/>
  <c r="B15" i="3"/>
  <c r="H14" i="3"/>
  <c r="F14" i="3"/>
  <c r="F21" i="3" s="1"/>
  <c r="C14" i="3"/>
  <c r="C21" i="3" s="1"/>
  <c r="B14" i="3"/>
  <c r="B21" i="3" s="1"/>
  <c r="I8" i="3"/>
  <c r="H8" i="3"/>
  <c r="G8" i="3"/>
  <c r="F8" i="3"/>
  <c r="E8" i="3"/>
  <c r="D8" i="3"/>
  <c r="C8" i="3"/>
  <c r="B8" i="3"/>
  <c r="I7" i="3"/>
  <c r="H7" i="3"/>
  <c r="G7" i="3"/>
  <c r="F7" i="3"/>
  <c r="E7" i="3"/>
  <c r="D7" i="3"/>
  <c r="C7" i="3"/>
  <c r="B7" i="3"/>
  <c r="I5" i="3"/>
  <c r="H5" i="3"/>
  <c r="G5" i="3"/>
  <c r="F5" i="3"/>
  <c r="E5" i="3"/>
  <c r="D5" i="3"/>
  <c r="C5" i="3"/>
  <c r="B5" i="3"/>
  <c r="I14" i="3" l="1"/>
  <c r="I21" i="3" s="1"/>
  <c r="E9" i="2" l="1"/>
  <c r="G23" i="2" l="1"/>
  <c r="F23" i="2"/>
  <c r="G20" i="2"/>
  <c r="F20" i="2"/>
  <c r="G19" i="2"/>
  <c r="F19" i="2"/>
  <c r="B19" i="2"/>
  <c r="B18" i="2"/>
  <c r="G11" i="2"/>
  <c r="F11" i="2"/>
  <c r="G10" i="2"/>
  <c r="F10" i="2"/>
  <c r="B10" i="2"/>
  <c r="B8" i="2"/>
  <c r="E19" i="2" l="1"/>
  <c r="H19" i="2" s="1"/>
  <c r="H22" i="2"/>
  <c r="D17" i="2" l="1"/>
  <c r="B17" i="2"/>
  <c r="G17" i="2"/>
  <c r="F17" i="2"/>
  <c r="C17" i="2"/>
  <c r="G7" i="2"/>
  <c r="F7" i="2"/>
  <c r="E8" i="2"/>
  <c r="H8" i="2" s="1"/>
  <c r="H9" i="2"/>
  <c r="E10" i="2"/>
  <c r="H10" i="2" s="1"/>
  <c r="E11" i="2"/>
  <c r="H11" i="2" s="1"/>
  <c r="E12" i="2"/>
  <c r="H12" i="2" s="1"/>
  <c r="E13" i="2"/>
  <c r="H13" i="2" s="1"/>
  <c r="E14" i="2"/>
  <c r="H14" i="2" s="1"/>
  <c r="E15" i="2"/>
  <c r="H15" i="2" s="1"/>
  <c r="E16" i="2"/>
  <c r="H16" i="2" s="1"/>
  <c r="E18" i="2"/>
  <c r="H18" i="2" s="1"/>
  <c r="E20" i="2"/>
  <c r="H20" i="2" s="1"/>
  <c r="E21" i="2"/>
  <c r="H21" i="2" s="1"/>
  <c r="E22" i="2"/>
  <c r="E23" i="2"/>
  <c r="H23" i="2" s="1"/>
  <c r="C7" i="2"/>
  <c r="D7" i="2"/>
  <c r="D24" i="2" s="1"/>
  <c r="B7" i="2"/>
  <c r="C24" i="2" l="1"/>
  <c r="E17" i="2"/>
  <c r="H17" i="2" s="1"/>
  <c r="F24" i="2"/>
  <c r="G24" i="2"/>
  <c r="B24" i="2"/>
  <c r="E7" i="2"/>
  <c r="H7" i="2" s="1"/>
  <c r="E24" i="2"/>
  <c r="H24" i="2" s="1"/>
</calcChain>
</file>

<file path=xl/sharedStrings.xml><?xml version="1.0" encoding="utf-8"?>
<sst xmlns="http://schemas.openxmlformats.org/spreadsheetml/2006/main" count="60" uniqueCount="34">
  <si>
    <t>（単位：円）</t>
  </si>
  <si>
    <t>合計</t>
  </si>
  <si>
    <t>物品</t>
  </si>
  <si>
    <t>　建設仮勘定</t>
  </si>
  <si>
    <t>　その他</t>
  </si>
  <si>
    <t>　工作物</t>
  </si>
  <si>
    <t>　建物</t>
  </si>
  <si>
    <t>　土地</t>
  </si>
  <si>
    <t>インフラ資産</t>
  </si>
  <si>
    <t>　航空機</t>
  </si>
  <si>
    <t>　浮標等</t>
  </si>
  <si>
    <t>　船舶</t>
  </si>
  <si>
    <t>　立木竹</t>
  </si>
  <si>
    <t>事業用資産</t>
  </si>
  <si>
    <t>差引本年度末残高_x000D_
(D)-(E)_x000D_
(G)</t>
  </si>
  <si>
    <t>本年度減価償却額_x000D_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</si>
  <si>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</si>
  <si>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</si>
  <si>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</si>
  <si>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</si>
  <si>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</si>
  <si>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区分</t>
  </si>
  <si>
    <t>【様式第５号】</t>
    <rPh sb="1" eb="3">
      <t>ヨウシキ</t>
    </rPh>
    <rPh sb="3" eb="4">
      <t>ダイ</t>
    </rPh>
    <rPh sb="5" eb="6">
      <t>ゴウ</t>
    </rPh>
    <phoneticPr fontId="1"/>
  </si>
  <si>
    <t>全体会計附属明細書</t>
    <rPh sb="0" eb="2">
      <t>ゼンタイ</t>
    </rPh>
    <rPh sb="2" eb="4">
      <t>カイケイ</t>
    </rPh>
    <rPh sb="4" eb="6">
      <t>フゾク</t>
    </rPh>
    <rPh sb="6" eb="9">
      <t>メイサイショ</t>
    </rPh>
    <phoneticPr fontId="1"/>
  </si>
  <si>
    <t>１．貸借対照表の内容に関する明細
（１）資産項目の明細</t>
    <phoneticPr fontId="1"/>
  </si>
  <si>
    <t>①有形固定資産の明細</t>
    <phoneticPr fontId="1"/>
  </si>
  <si>
    <t>②有形固定資産の行政目的別明細</t>
    <phoneticPr fontId="12"/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</si>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</sst>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name val="Arial"/>
      <family val="2"/>
    </font>
    <font>
      <sz val="1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u/>
      <sz val="18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19">
    <xf numFmtId="0" fontId="0" fillId="0" borderId="0" xfId="0">
      <alignment vertical="center"/>
    </xf>
    <xf numFmtId="3" fontId="4" fillId="0" borderId="0" xfId="1" applyNumberFormat="1" applyFont="1"/>
    <xf numFmtId="3" fontId="5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2" fillId="0" borderId="0" xfId="1" applyNumberFormat="1" applyFont="1"/>
    <xf numFmtId="3" fontId="4" fillId="0" borderId="1" xfId="1" applyNumberFormat="1" applyFont="1" applyFill="1" applyBorder="1" applyAlignment="1">
      <alignment horizontal="left" vertical="center"/>
    </xf>
    <xf numFmtId="3" fontId="4" fillId="0" borderId="1" xfId="1" applyNumberFormat="1" applyFont="1" applyFill="1" applyBorder="1" applyAlignment="1">
      <alignment horizontal="right" vertical="center"/>
    </xf>
    <xf numFmtId="3" fontId="4" fillId="0" borderId="0" xfId="1" applyNumberFormat="1" applyFont="1" applyFill="1"/>
    <xf numFmtId="0" fontId="7" fillId="0" borderId="0" xfId="2" applyFont="1" applyAlignment="1">
      <alignment vertical="center"/>
    </xf>
    <xf numFmtId="0" fontId="7" fillId="0" borderId="0" xfId="2" applyFont="1"/>
    <xf numFmtId="3" fontId="11" fillId="0" borderId="0" xfId="1" applyNumberFormat="1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2" applyFont="1" applyAlignment="1">
      <alignment vertical="center" wrapText="1"/>
    </xf>
    <xf numFmtId="3" fontId="11" fillId="0" borderId="0" xfId="1" applyNumberFormat="1" applyFont="1" applyAlignment="1">
      <alignment vertical="center"/>
    </xf>
    <xf numFmtId="3" fontId="13" fillId="0" borderId="1" xfId="1" applyNumberFormat="1" applyFont="1" applyBorder="1" applyAlignment="1">
      <alignment horizontal="left" vertical="center"/>
    </xf>
    <xf numFmtId="3" fontId="13" fillId="0" borderId="1" xfId="1" applyNumberFormat="1" applyFont="1" applyBorder="1" applyAlignment="1">
      <alignment horizontal="right" vertical="center"/>
    </xf>
  </cellXfs>
  <cellStyles count="3">
    <cellStyle name="標準" xfId="0" builtinId="0"/>
    <cellStyle name="標準 10" xfId="2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tabSelected="1" workbookViewId="0">
      <selection activeCell="A2" sqref="A2:H2"/>
    </sheetView>
  </sheetViews>
  <sheetFormatPr defaultColWidth="8.875" defaultRowHeight="11.25" x14ac:dyDescent="0.15"/>
  <cols>
    <col min="1" max="1" width="30.875" style="1" customWidth="1"/>
    <col min="2" max="8" width="15.875" style="1" customWidth="1"/>
    <col min="9" max="9" width="8.875" style="1"/>
    <col min="10" max="11" width="10.5" style="1" hidden="1" customWidth="1"/>
    <col min="12" max="15" width="0" style="1" hidden="1" customWidth="1"/>
    <col min="16" max="16" width="11.375" style="1" hidden="1" customWidth="1"/>
    <col min="17" max="19" width="10.5" style="1" bestFit="1" customWidth="1"/>
    <col min="20" max="16384" width="8.875" style="1"/>
  </cols>
  <sheetData>
    <row r="1" spans="1:18" customFormat="1" ht="18.75" customHeight="1" x14ac:dyDescent="0.4">
      <c r="A1" s="13" t="s">
        <v>22</v>
      </c>
      <c r="B1" s="13"/>
      <c r="C1" s="13"/>
      <c r="D1" s="13"/>
      <c r="E1" s="13"/>
    </row>
    <row r="2" spans="1:18" customFormat="1" ht="24.75" customHeight="1" x14ac:dyDescent="0.4">
      <c r="A2" s="14" t="s">
        <v>23</v>
      </c>
      <c r="B2" s="14"/>
      <c r="C2" s="14"/>
      <c r="D2" s="14"/>
      <c r="E2" s="14"/>
      <c r="F2" s="14"/>
      <c r="G2" s="14"/>
      <c r="H2" s="14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s="10" customFormat="1" ht="38.25" customHeight="1" x14ac:dyDescent="0.15">
      <c r="A3" s="15" t="s">
        <v>24</v>
      </c>
      <c r="B3" s="15"/>
      <c r="C3" s="15"/>
      <c r="D3" s="15"/>
      <c r="E3" s="15"/>
      <c r="F3" s="15"/>
      <c r="G3" s="15"/>
      <c r="H3" s="15"/>
      <c r="I3" s="9"/>
      <c r="J3" s="9"/>
      <c r="K3" s="9"/>
    </row>
    <row r="4" spans="1:18" ht="17.25" x14ac:dyDescent="0.2">
      <c r="A4" s="11" t="s">
        <v>25</v>
      </c>
      <c r="B4" s="5"/>
      <c r="C4" s="5"/>
      <c r="D4" s="5"/>
      <c r="E4" s="5"/>
      <c r="F4" s="5"/>
      <c r="G4" s="5"/>
      <c r="H4" s="5"/>
    </row>
    <row r="5" spans="1:18" ht="13.5" x14ac:dyDescent="0.15">
      <c r="A5" s="5"/>
      <c r="B5" s="5"/>
      <c r="C5" s="5"/>
      <c r="D5" s="5"/>
      <c r="E5" s="5"/>
      <c r="F5" s="5"/>
      <c r="G5" s="5"/>
      <c r="H5" s="4" t="s">
        <v>0</v>
      </c>
    </row>
    <row r="6" spans="1:18" ht="33.75" x14ac:dyDescent="0.15">
      <c r="A6" s="3" t="s">
        <v>21</v>
      </c>
      <c r="B6" s="2" t="s">
        <v>20</v>
      </c>
      <c r="C6" s="2" t="s">
        <v>19</v>
      </c>
      <c r="D6" s="2" t="s">
        <v>18</v>
      </c>
      <c r="E6" s="2" t="s">
        <v>17</v>
      </c>
      <c r="F6" s="2" t="s">
        <v>16</v>
      </c>
      <c r="G6" s="2" t="s">
        <v>15</v>
      </c>
      <c r="H6" s="2" t="s">
        <v>14</v>
      </c>
    </row>
    <row r="7" spans="1:18" x14ac:dyDescent="0.15">
      <c r="A7" s="6" t="s">
        <v>13</v>
      </c>
      <c r="B7" s="7">
        <f>SUM(B8:B16)</f>
        <v>131072527298</v>
      </c>
      <c r="C7" s="7">
        <f t="shared" ref="C7:D7" si="0">SUM(C8:C16)</f>
        <v>2272632890</v>
      </c>
      <c r="D7" s="7">
        <f t="shared" si="0"/>
        <v>854592192</v>
      </c>
      <c r="E7" s="7">
        <f>B7+C7-D7</f>
        <v>132490567996</v>
      </c>
      <c r="F7" s="7">
        <f>SUM(F8:F16)</f>
        <v>45866806320</v>
      </c>
      <c r="G7" s="7">
        <f>SUM(G8:G16)</f>
        <v>430370020</v>
      </c>
      <c r="H7" s="7">
        <f>E7-F7</f>
        <v>86623761676</v>
      </c>
    </row>
    <row r="8" spans="1:18" x14ac:dyDescent="0.15">
      <c r="A8" s="6" t="s">
        <v>7</v>
      </c>
      <c r="B8" s="7">
        <f>57658776755-1510559330</f>
        <v>56148217425</v>
      </c>
      <c r="C8" s="7">
        <v>346342264</v>
      </c>
      <c r="D8" s="7">
        <v>219186832</v>
      </c>
      <c r="E8" s="7">
        <f t="shared" ref="E8:E23" si="1">B8+C8-D8</f>
        <v>56275372857</v>
      </c>
      <c r="F8" s="7"/>
      <c r="G8" s="7"/>
      <c r="H8" s="7">
        <f t="shared" ref="H8:H23" si="2">E8-F8</f>
        <v>56275372857</v>
      </c>
    </row>
    <row r="9" spans="1:18" x14ac:dyDescent="0.15">
      <c r="A9" s="6" t="s">
        <v>12</v>
      </c>
      <c r="B9" s="7"/>
      <c r="C9" s="7"/>
      <c r="D9" s="7"/>
      <c r="E9" s="7">
        <f t="shared" si="1"/>
        <v>0</v>
      </c>
      <c r="F9" s="7"/>
      <c r="G9" s="7"/>
      <c r="H9" s="7">
        <f t="shared" si="2"/>
        <v>0</v>
      </c>
    </row>
    <row r="10" spans="1:18" x14ac:dyDescent="0.15">
      <c r="A10" s="6" t="s">
        <v>6</v>
      </c>
      <c r="B10" s="7">
        <f>69553119653-6815073716</f>
        <v>62738045937</v>
      </c>
      <c r="C10" s="7">
        <v>1426000119</v>
      </c>
      <c r="D10" s="7">
        <v>8209200</v>
      </c>
      <c r="E10" s="7">
        <f t="shared" si="1"/>
        <v>64155836856</v>
      </c>
      <c r="F10" s="7">
        <f>43307146502-5573871055</f>
        <v>37733275447</v>
      </c>
      <c r="G10" s="7">
        <f>1608689877-1427504150</f>
        <v>181185727</v>
      </c>
      <c r="H10" s="7">
        <f t="shared" si="2"/>
        <v>26422561409</v>
      </c>
    </row>
    <row r="11" spans="1:18" x14ac:dyDescent="0.15">
      <c r="A11" s="6" t="s">
        <v>5</v>
      </c>
      <c r="B11" s="7">
        <v>11420930736</v>
      </c>
      <c r="C11" s="7">
        <v>100299037</v>
      </c>
      <c r="D11" s="7">
        <v>24120000</v>
      </c>
      <c r="E11" s="7">
        <f t="shared" si="1"/>
        <v>11497109773</v>
      </c>
      <c r="F11" s="7">
        <f>8135440323-1909450</f>
        <v>8133530873</v>
      </c>
      <c r="G11" s="7">
        <f>270803741-21619448</f>
        <v>249184293</v>
      </c>
      <c r="H11" s="7">
        <f t="shared" si="2"/>
        <v>3363578900</v>
      </c>
    </row>
    <row r="12" spans="1:18" x14ac:dyDescent="0.15">
      <c r="A12" s="6" t="s">
        <v>11</v>
      </c>
      <c r="B12" s="7"/>
      <c r="C12" s="7"/>
      <c r="D12" s="7"/>
      <c r="E12" s="7">
        <f t="shared" si="1"/>
        <v>0</v>
      </c>
      <c r="F12" s="7"/>
      <c r="G12" s="7"/>
      <c r="H12" s="7">
        <f t="shared" si="2"/>
        <v>0</v>
      </c>
    </row>
    <row r="13" spans="1:18" x14ac:dyDescent="0.15">
      <c r="A13" s="6" t="s">
        <v>10</v>
      </c>
      <c r="B13" s="7"/>
      <c r="C13" s="7"/>
      <c r="D13" s="7"/>
      <c r="E13" s="7">
        <f t="shared" si="1"/>
        <v>0</v>
      </c>
      <c r="F13" s="7"/>
      <c r="G13" s="7"/>
      <c r="H13" s="7">
        <f t="shared" si="2"/>
        <v>0</v>
      </c>
    </row>
    <row r="14" spans="1:18" x14ac:dyDescent="0.15">
      <c r="A14" s="6" t="s">
        <v>9</v>
      </c>
      <c r="B14" s="7"/>
      <c r="C14" s="7"/>
      <c r="D14" s="7"/>
      <c r="E14" s="7">
        <f t="shared" si="1"/>
        <v>0</v>
      </c>
      <c r="F14" s="7"/>
      <c r="G14" s="7"/>
      <c r="H14" s="7">
        <f t="shared" si="2"/>
        <v>0</v>
      </c>
    </row>
    <row r="15" spans="1:18" x14ac:dyDescent="0.15">
      <c r="A15" s="6" t="s">
        <v>4</v>
      </c>
      <c r="B15" s="7"/>
      <c r="C15" s="7"/>
      <c r="D15" s="7"/>
      <c r="E15" s="7">
        <f t="shared" si="1"/>
        <v>0</v>
      </c>
      <c r="F15" s="7"/>
      <c r="G15" s="7"/>
      <c r="H15" s="7">
        <f t="shared" si="2"/>
        <v>0</v>
      </c>
    </row>
    <row r="16" spans="1:18" x14ac:dyDescent="0.15">
      <c r="A16" s="6" t="s">
        <v>3</v>
      </c>
      <c r="B16" s="7">
        <v>765333200</v>
      </c>
      <c r="C16" s="7">
        <v>399991470</v>
      </c>
      <c r="D16" s="7">
        <v>603076160</v>
      </c>
      <c r="E16" s="7">
        <f t="shared" si="1"/>
        <v>562248510</v>
      </c>
      <c r="F16" s="7"/>
      <c r="G16" s="7"/>
      <c r="H16" s="7">
        <f t="shared" si="2"/>
        <v>562248510</v>
      </c>
    </row>
    <row r="17" spans="1:8" x14ac:dyDescent="0.15">
      <c r="A17" s="6" t="s">
        <v>8</v>
      </c>
      <c r="B17" s="7">
        <f>SUM(B18:B22)</f>
        <v>312802250904</v>
      </c>
      <c r="C17" s="7">
        <f t="shared" ref="C17:G17" si="3">SUM(C18:C22)</f>
        <v>2371772458</v>
      </c>
      <c r="D17" s="7">
        <f>SUM(D18:D22)</f>
        <v>45675226</v>
      </c>
      <c r="E17" s="7">
        <f t="shared" si="1"/>
        <v>315128348136</v>
      </c>
      <c r="F17" s="7">
        <f t="shared" si="3"/>
        <v>104335087338</v>
      </c>
      <c r="G17" s="7">
        <f t="shared" si="3"/>
        <v>5498498970</v>
      </c>
      <c r="H17" s="7">
        <f t="shared" si="2"/>
        <v>210793260798</v>
      </c>
    </row>
    <row r="18" spans="1:8" s="8" customFormat="1" x14ac:dyDescent="0.15">
      <c r="A18" s="6" t="s">
        <v>7</v>
      </c>
      <c r="B18" s="7">
        <f>57675292986-1578989420</f>
        <v>56096303566</v>
      </c>
      <c r="C18" s="7">
        <v>212824465</v>
      </c>
      <c r="D18" s="7"/>
      <c r="E18" s="7">
        <f t="shared" si="1"/>
        <v>56309128031</v>
      </c>
      <c r="F18" s="7"/>
      <c r="G18" s="7"/>
      <c r="H18" s="7">
        <f t="shared" si="2"/>
        <v>56309128031</v>
      </c>
    </row>
    <row r="19" spans="1:8" x14ac:dyDescent="0.15">
      <c r="A19" s="6" t="s">
        <v>6</v>
      </c>
      <c r="B19" s="7">
        <f>4107171195-91501623</f>
        <v>4015669572</v>
      </c>
      <c r="C19" s="7">
        <v>2336678</v>
      </c>
      <c r="D19" s="7"/>
      <c r="E19" s="7">
        <f>B19+C19-D19</f>
        <v>4018006250</v>
      </c>
      <c r="F19" s="7">
        <f>1208846849-124423541</f>
        <v>1084423308</v>
      </c>
      <c r="G19" s="7">
        <f>133869150-20924855</f>
        <v>112944295</v>
      </c>
      <c r="H19" s="7">
        <f>E19-F19</f>
        <v>2933582942</v>
      </c>
    </row>
    <row r="20" spans="1:8" x14ac:dyDescent="0.15">
      <c r="A20" s="6" t="s">
        <v>5</v>
      </c>
      <c r="B20" s="7">
        <v>252288785829</v>
      </c>
      <c r="C20" s="7">
        <v>1706667464</v>
      </c>
      <c r="D20" s="7">
        <v>20835226</v>
      </c>
      <c r="E20" s="7">
        <f t="shared" si="1"/>
        <v>253974618067</v>
      </c>
      <c r="F20" s="7">
        <f>103306872404-56208374</f>
        <v>103250664030</v>
      </c>
      <c r="G20" s="7">
        <f>5452187600-66632925</f>
        <v>5385554675</v>
      </c>
      <c r="H20" s="7">
        <f t="shared" si="2"/>
        <v>150723954037</v>
      </c>
    </row>
    <row r="21" spans="1:8" x14ac:dyDescent="0.15">
      <c r="A21" s="6" t="s">
        <v>4</v>
      </c>
      <c r="B21" s="7">
        <v>4523292</v>
      </c>
      <c r="C21" s="7"/>
      <c r="D21" s="7"/>
      <c r="E21" s="7">
        <f t="shared" si="1"/>
        <v>4523292</v>
      </c>
      <c r="F21" s="7"/>
      <c r="G21" s="7"/>
      <c r="H21" s="7">
        <f t="shared" si="2"/>
        <v>4523292</v>
      </c>
    </row>
    <row r="22" spans="1:8" x14ac:dyDescent="0.15">
      <c r="A22" s="6" t="s">
        <v>3</v>
      </c>
      <c r="B22" s="7">
        <v>396968645</v>
      </c>
      <c r="C22" s="7">
        <v>449943851</v>
      </c>
      <c r="D22" s="7">
        <v>24840000</v>
      </c>
      <c r="E22" s="7">
        <f t="shared" si="1"/>
        <v>822072496</v>
      </c>
      <c r="F22" s="7"/>
      <c r="G22" s="7"/>
      <c r="H22" s="7">
        <f>E22-F22</f>
        <v>822072496</v>
      </c>
    </row>
    <row r="23" spans="1:8" x14ac:dyDescent="0.15">
      <c r="A23" s="6" t="s">
        <v>2</v>
      </c>
      <c r="B23" s="7">
        <v>14467699245</v>
      </c>
      <c r="C23" s="7">
        <v>339138171</v>
      </c>
      <c r="D23" s="7">
        <v>174711047</v>
      </c>
      <c r="E23" s="7">
        <f t="shared" si="1"/>
        <v>14632126369</v>
      </c>
      <c r="F23" s="7">
        <f>6817105406+139260847</f>
        <v>6956366253</v>
      </c>
      <c r="G23" s="7">
        <f>679607666-35450190</f>
        <v>644157476</v>
      </c>
      <c r="H23" s="7">
        <f t="shared" si="2"/>
        <v>7675760116</v>
      </c>
    </row>
    <row r="24" spans="1:8" x14ac:dyDescent="0.15">
      <c r="A24" s="6" t="s">
        <v>1</v>
      </c>
      <c r="B24" s="7">
        <f>B7+B17+B23</f>
        <v>458342477447</v>
      </c>
      <c r="C24" s="7">
        <f t="shared" ref="C24:D24" si="4">C7+C17+C23</f>
        <v>4983543519</v>
      </c>
      <c r="D24" s="7">
        <f t="shared" si="4"/>
        <v>1074978465</v>
      </c>
      <c r="E24" s="7">
        <f>B24+C24-D24</f>
        <v>462251042501</v>
      </c>
      <c r="F24" s="7">
        <f>F7+F17+F23</f>
        <v>157158259911</v>
      </c>
      <c r="G24" s="7">
        <f>G7+G17+G23</f>
        <v>6573026466</v>
      </c>
      <c r="H24" s="7">
        <f>E24-F24</f>
        <v>305092782590</v>
      </c>
    </row>
  </sheetData>
  <mergeCells count="3">
    <mergeCell ref="A1:E1"/>
    <mergeCell ref="A2:H2"/>
    <mergeCell ref="A3:H3"/>
  </mergeCells>
  <phoneticPr fontId="1"/>
  <pageMargins left="0.39370078740157483" right="0.39370078740157483" top="1.1811023622047245" bottom="0.39370078740157483" header="0.19685039370078741" footer="0.19685039370078741"/>
  <pageSetup paperSize="9" scale="90" fitToHeight="0" orientation="landscape" r:id="rId1"/>
  <headerFooter>
    <oddHeader>&amp;R&amp;9&amp;D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selection activeCell="A2" sqref="A2"/>
    </sheetView>
  </sheetViews>
  <sheetFormatPr defaultColWidth="8.875" defaultRowHeight="11.25" x14ac:dyDescent="0.15"/>
  <cols>
    <col min="1" max="1" width="30.875" style="1" customWidth="1"/>
    <col min="2" max="11" width="15.875" style="1" customWidth="1"/>
    <col min="12" max="16384" width="8.875" style="1"/>
  </cols>
  <sheetData>
    <row r="1" spans="1:9" ht="17.25" x14ac:dyDescent="0.15">
      <c r="A1" s="16" t="s">
        <v>26</v>
      </c>
      <c r="B1" s="16"/>
      <c r="C1" s="16"/>
      <c r="D1" s="16"/>
      <c r="E1" s="16"/>
      <c r="F1" s="16"/>
      <c r="G1" s="16"/>
      <c r="H1" s="16"/>
      <c r="I1" s="16"/>
    </row>
    <row r="2" spans="1:9" ht="13.5" x14ac:dyDescent="0.15">
      <c r="A2" s="5"/>
      <c r="B2" s="5"/>
      <c r="C2" s="5"/>
      <c r="D2" s="5"/>
      <c r="E2" s="5"/>
      <c r="F2" s="5"/>
      <c r="G2" s="5"/>
      <c r="H2" s="5"/>
      <c r="I2" s="4" t="s">
        <v>0</v>
      </c>
    </row>
    <row r="3" spans="1:9" ht="22.5" x14ac:dyDescent="0.15">
      <c r="A3" s="3" t="s">
        <v>21</v>
      </c>
      <c r="B3" s="2" t="s">
        <v>27</v>
      </c>
      <c r="C3" s="3" t="s">
        <v>28</v>
      </c>
      <c r="D3" s="3" t="s">
        <v>29</v>
      </c>
      <c r="E3" s="3" t="s">
        <v>30</v>
      </c>
      <c r="F3" s="3" t="s">
        <v>31</v>
      </c>
      <c r="G3" s="3" t="s">
        <v>32</v>
      </c>
      <c r="H3" s="3" t="s">
        <v>33</v>
      </c>
      <c r="I3" s="3" t="s">
        <v>1</v>
      </c>
    </row>
    <row r="4" spans="1:9" x14ac:dyDescent="0.15">
      <c r="A4" s="17" t="s">
        <v>13</v>
      </c>
      <c r="B4" s="18">
        <v>6431641572</v>
      </c>
      <c r="C4" s="18">
        <v>51904649096</v>
      </c>
      <c r="D4" s="18">
        <v>7962002223</v>
      </c>
      <c r="E4" s="18">
        <v>2169546385</v>
      </c>
      <c r="F4" s="18">
        <v>5141452026</v>
      </c>
      <c r="G4" s="18">
        <v>4289814111</v>
      </c>
      <c r="H4" s="18">
        <v>8724656263</v>
      </c>
      <c r="I4" s="18">
        <v>86623761676</v>
      </c>
    </row>
    <row r="5" spans="1:9" x14ac:dyDescent="0.15">
      <c r="A5" s="17" t="s">
        <v>7</v>
      </c>
      <c r="B5" s="18">
        <f>5461617289-5461617289+4855927214</f>
        <v>4855927214</v>
      </c>
      <c r="C5" s="18">
        <f>34487112754-34487112754+33813807995</f>
        <v>33813807995</v>
      </c>
      <c r="D5" s="18">
        <f>4686268630-4686268630+4433804195</f>
        <v>4433804195</v>
      </c>
      <c r="E5" s="18">
        <f>1272222482-1272222482+1175220766</f>
        <v>1175220766</v>
      </c>
      <c r="F5" s="18">
        <f>4202790009-4202790009+4538050847</f>
        <v>4538050847</v>
      </c>
      <c r="G5" s="18">
        <f>1563043802-1563043802+1094170340</f>
        <v>1094170340</v>
      </c>
      <c r="H5" s="18">
        <f>6112877221-6112877221+6364391500</f>
        <v>6364391500</v>
      </c>
      <c r="I5" s="18">
        <f>57785932187-57785932187+56275372857</f>
        <v>56275372857</v>
      </c>
    </row>
    <row r="6" spans="1:9" x14ac:dyDescent="0.15">
      <c r="A6" s="17" t="s">
        <v>12</v>
      </c>
      <c r="B6" s="18"/>
      <c r="C6" s="18"/>
      <c r="D6" s="18"/>
      <c r="E6" s="18"/>
      <c r="F6" s="18"/>
      <c r="G6" s="18"/>
      <c r="H6" s="18"/>
      <c r="I6" s="18">
        <v>0</v>
      </c>
    </row>
    <row r="7" spans="1:9" x14ac:dyDescent="0.15">
      <c r="A7" s="17" t="s">
        <v>6</v>
      </c>
      <c r="B7" s="18">
        <f>1529406659-1529406659+1458156273</f>
        <v>1458156273</v>
      </c>
      <c r="C7" s="18">
        <f>18143414705-18143414705+16898592363</f>
        <v>16898592363</v>
      </c>
      <c r="D7" s="18">
        <f>3253820116-3253820116+3520563928</f>
        <v>3520563928</v>
      </c>
      <c r="E7" s="18">
        <f>1416750913-1416750913+971227300</f>
        <v>971227300</v>
      </c>
      <c r="F7" s="18">
        <f>609200352-609200352+581266135</f>
        <v>581266135</v>
      </c>
      <c r="G7" s="18">
        <f>1014819314-1014819314+898867092</f>
        <v>898867092</v>
      </c>
      <c r="H7" s="18">
        <f>1696352011-1696352011+2093888318</f>
        <v>2093888318</v>
      </c>
      <c r="I7" s="18">
        <f>27663764070-27663764070+26422561409</f>
        <v>26422561409</v>
      </c>
    </row>
    <row r="8" spans="1:9" x14ac:dyDescent="0.15">
      <c r="A8" s="17" t="s">
        <v>5</v>
      </c>
      <c r="B8" s="18">
        <f>45888390-45888390+45888390</f>
        <v>45888390</v>
      </c>
      <c r="C8" s="18">
        <f>1144252144-1144252144+1163040447</f>
        <v>1163040447</v>
      </c>
      <c r="D8" s="18">
        <f>7634100-7634100+7634100</f>
        <v>7634100</v>
      </c>
      <c r="E8" s="18">
        <f>21847977-21847977+23098319</f>
        <v>23098319</v>
      </c>
      <c r="F8" s="18">
        <f>21462691-21462691+22135044</f>
        <v>22135044</v>
      </c>
      <c r="G8" s="18">
        <f>2102536331-2102536331+2083617063</f>
        <v>2083617063</v>
      </c>
      <c r="H8" s="18">
        <f>18047817-18047817+18165537</f>
        <v>18165537</v>
      </c>
      <c r="I8" s="18">
        <f>3361669450-3361669450+3363578900</f>
        <v>3363578900</v>
      </c>
    </row>
    <row r="9" spans="1:9" x14ac:dyDescent="0.15">
      <c r="A9" s="17" t="s">
        <v>11</v>
      </c>
      <c r="B9" s="18"/>
      <c r="C9" s="18"/>
      <c r="D9" s="18"/>
      <c r="E9" s="18"/>
      <c r="F9" s="18"/>
      <c r="G9" s="18"/>
      <c r="H9" s="18"/>
      <c r="I9" s="18">
        <v>0</v>
      </c>
    </row>
    <row r="10" spans="1:9" x14ac:dyDescent="0.15">
      <c r="A10" s="17" t="s">
        <v>10</v>
      </c>
      <c r="B10" s="18"/>
      <c r="C10" s="18"/>
      <c r="D10" s="18"/>
      <c r="E10" s="18"/>
      <c r="F10" s="18"/>
      <c r="G10" s="18"/>
      <c r="H10" s="18"/>
      <c r="I10" s="18">
        <v>0</v>
      </c>
    </row>
    <row r="11" spans="1:9" x14ac:dyDescent="0.15">
      <c r="A11" s="17" t="s">
        <v>9</v>
      </c>
      <c r="B11" s="18"/>
      <c r="C11" s="18"/>
      <c r="D11" s="18"/>
      <c r="E11" s="18"/>
      <c r="F11" s="18"/>
      <c r="G11" s="18"/>
      <c r="H11" s="18"/>
      <c r="I11" s="18">
        <v>0</v>
      </c>
    </row>
    <row r="12" spans="1:9" x14ac:dyDescent="0.15">
      <c r="A12" s="17" t="s">
        <v>4</v>
      </c>
      <c r="B12" s="18"/>
      <c r="C12" s="18"/>
      <c r="D12" s="18"/>
      <c r="E12" s="18"/>
      <c r="F12" s="18"/>
      <c r="G12" s="18"/>
      <c r="H12" s="18"/>
      <c r="I12" s="18">
        <v>0</v>
      </c>
    </row>
    <row r="13" spans="1:9" x14ac:dyDescent="0.15">
      <c r="A13" s="17" t="s">
        <v>3</v>
      </c>
      <c r="B13" s="18">
        <v>71669695</v>
      </c>
      <c r="C13" s="18">
        <v>29208291</v>
      </c>
      <c r="D13" s="18"/>
      <c r="E13" s="18"/>
      <c r="F13" s="18"/>
      <c r="G13" s="18">
        <v>213159616</v>
      </c>
      <c r="H13" s="18">
        <v>248210908</v>
      </c>
      <c r="I13" s="18">
        <v>562248510</v>
      </c>
    </row>
    <row r="14" spans="1:9" x14ac:dyDescent="0.15">
      <c r="A14" s="17" t="s">
        <v>8</v>
      </c>
      <c r="B14" s="18">
        <f>SUM(B15:B19)</f>
        <v>207575733481</v>
      </c>
      <c r="C14" s="18">
        <f>5171903-4187904</f>
        <v>983999</v>
      </c>
      <c r="D14" s="18"/>
      <c r="E14" s="18"/>
      <c r="F14" s="18">
        <f>2598045086+21053567</f>
        <v>2619098653</v>
      </c>
      <c r="G14" s="18"/>
      <c r="H14" s="18">
        <f>1540258464-942813799</f>
        <v>597444665</v>
      </c>
      <c r="I14" s="18">
        <f>SUM(B14:H14)</f>
        <v>210793260798</v>
      </c>
    </row>
    <row r="15" spans="1:9" x14ac:dyDescent="0.15">
      <c r="A15" s="17" t="s">
        <v>7</v>
      </c>
      <c r="B15" s="18">
        <f>56155963073-626965503</f>
        <v>55528997570</v>
      </c>
      <c r="C15" s="18"/>
      <c r="D15" s="18"/>
      <c r="E15" s="18"/>
      <c r="F15" s="18">
        <f>268296125+20425962</f>
        <v>288722087</v>
      </c>
      <c r="G15" s="18"/>
      <c r="H15" s="18">
        <f>1434222173-942813799</f>
        <v>491408374</v>
      </c>
      <c r="I15" s="18">
        <f t="shared" ref="I15:I19" si="0">SUM(B15:H15)</f>
        <v>56309128031</v>
      </c>
    </row>
    <row r="16" spans="1:9" x14ac:dyDescent="0.15">
      <c r="A16" s="17" t="s">
        <v>6</v>
      </c>
      <c r="B16" s="18">
        <f>2896473120+37109822</f>
        <v>2933582942</v>
      </c>
      <c r="C16" s="18"/>
      <c r="D16" s="18"/>
      <c r="E16" s="18"/>
      <c r="F16" s="18"/>
      <c r="G16" s="18"/>
      <c r="H16" s="18"/>
      <c r="I16" s="18">
        <f t="shared" si="0"/>
        <v>2933582942</v>
      </c>
    </row>
    <row r="17" spans="1:9" x14ac:dyDescent="0.15">
      <c r="A17" s="17" t="s">
        <v>5</v>
      </c>
      <c r="B17" s="18">
        <f>148319963012+55580769</f>
        <v>148375543781</v>
      </c>
      <c r="C17" s="18">
        <v>983999</v>
      </c>
      <c r="D17" s="18"/>
      <c r="E17" s="18"/>
      <c r="F17" s="18">
        <f>2329748961+627605</f>
        <v>2330376566</v>
      </c>
      <c r="G17" s="18"/>
      <c r="H17" s="18">
        <v>17049691</v>
      </c>
      <c r="I17" s="18">
        <f t="shared" si="0"/>
        <v>150723954037</v>
      </c>
    </row>
    <row r="18" spans="1:9" x14ac:dyDescent="0.15">
      <c r="A18" s="17" t="s">
        <v>4</v>
      </c>
      <c r="B18" s="18">
        <v>4523292</v>
      </c>
      <c r="C18" s="18"/>
      <c r="D18" s="18"/>
      <c r="E18" s="18"/>
      <c r="F18" s="18"/>
      <c r="G18" s="18"/>
      <c r="H18" s="18"/>
      <c r="I18" s="18">
        <f t="shared" si="0"/>
        <v>4523292</v>
      </c>
    </row>
    <row r="19" spans="1:9" x14ac:dyDescent="0.15">
      <c r="A19" s="17" t="s">
        <v>3</v>
      </c>
      <c r="B19" s="18">
        <v>733085896</v>
      </c>
      <c r="C19" s="18"/>
      <c r="D19" s="18"/>
      <c r="E19" s="18"/>
      <c r="F19" s="18"/>
      <c r="G19" s="18"/>
      <c r="H19" s="18">
        <v>88986600</v>
      </c>
      <c r="I19" s="18">
        <f t="shared" si="0"/>
        <v>822072496</v>
      </c>
    </row>
    <row r="20" spans="1:9" x14ac:dyDescent="0.15">
      <c r="A20" s="17" t="s">
        <v>2</v>
      </c>
      <c r="B20" s="18">
        <f>5678357037-1833554+557385</f>
        <v>5677080868</v>
      </c>
      <c r="C20" s="18">
        <f>1506662244-1506662244+1508584552</f>
        <v>1508584552</v>
      </c>
      <c r="D20" s="18">
        <f>2904866-2904866+2521406</f>
        <v>2521406</v>
      </c>
      <c r="E20" s="18">
        <f>14961580-14961580+17986984</f>
        <v>17986984</v>
      </c>
      <c r="F20" s="18">
        <f>2-2+2</f>
        <v>2</v>
      </c>
      <c r="G20" s="18">
        <f>570557906-570557906+437041373</f>
        <v>437041373</v>
      </c>
      <c r="H20" s="18">
        <f>41577328-41577328+32544931</f>
        <v>32544931</v>
      </c>
      <c r="I20" s="18">
        <f>SUM(B20:H20)</f>
        <v>7675760116</v>
      </c>
    </row>
    <row r="21" spans="1:9" x14ac:dyDescent="0.15">
      <c r="A21" s="17" t="s">
        <v>1</v>
      </c>
      <c r="B21" s="18">
        <f>B4+B14+B20</f>
        <v>219684455921</v>
      </c>
      <c r="C21" s="18">
        <f>C4+C14+C20</f>
        <v>53414217647</v>
      </c>
      <c r="D21" s="18">
        <f>D4+D20</f>
        <v>7964523629</v>
      </c>
      <c r="E21" s="18">
        <f t="shared" ref="E21:H21" si="1">E4+E14+E20</f>
        <v>2187533369</v>
      </c>
      <c r="F21" s="18">
        <f t="shared" si="1"/>
        <v>7760550681</v>
      </c>
      <c r="G21" s="18">
        <f>G4+G20</f>
        <v>4726855484</v>
      </c>
      <c r="H21" s="18">
        <f t="shared" si="1"/>
        <v>9354645859</v>
      </c>
      <c r="I21" s="18">
        <f>I4+I14+I20</f>
        <v>305092782590</v>
      </c>
    </row>
  </sheetData>
  <mergeCells count="1">
    <mergeCell ref="A1:I1"/>
  </mergeCells>
  <phoneticPr fontId="1"/>
  <pageMargins left="0.39370078740157483" right="0.39370078740157483" top="1.1811023622047245" bottom="0.39370078740157483" header="0.19685039370078741" footer="0.19685039370078741"/>
  <pageSetup paperSize="9" scale="81" fitToHeight="0" orientation="landscape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有形固定資産の明細 </vt:lpstr>
      <vt:lpstr>有形固定資産に係る行政目的別の明細</vt:lpstr>
      <vt:lpstr>有形固定資産に係る行政目的別の明細!Print_Titles</vt:lpstr>
      <vt:lpstr>'有形固定資産の明細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hayashi</dc:creator>
  <cp:lastModifiedBy>井川 健太郎</cp:lastModifiedBy>
  <cp:lastPrinted>2020-03-23T09:49:24Z</cp:lastPrinted>
  <dcterms:created xsi:type="dcterms:W3CDTF">2020-03-18T08:45:25Z</dcterms:created>
  <dcterms:modified xsi:type="dcterms:W3CDTF">2020-03-25T23:38:35Z</dcterms:modified>
</cp:coreProperties>
</file>